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C:\Users\LBuitrago\Downloads\"/>
    </mc:Choice>
  </mc:AlternateContent>
  <xr:revisionPtr revIDLastSave="0" documentId="13_ncr:1_{8324F89B-F6B4-49CD-8784-71D8AD54DB39}" xr6:coauthVersionLast="45" xr6:coauthVersionMax="45" xr10:uidLastSave="{00000000-0000-0000-0000-000000000000}"/>
  <bookViews>
    <workbookView xWindow="810" yWindow="-120" windowWidth="19800" windowHeight="11760" xr2:uid="{00000000-000D-0000-FFFF-FFFF00000000}"/>
  </bookViews>
  <sheets>
    <sheet name="PORTADA" sheetId="7" r:id="rId1"/>
    <sheet name="PRESUPUESTO" sheetId="1" r:id="rId2"/>
    <sheet name="MANO DE OBRA" sheetId="5" r:id="rId3"/>
    <sheet name="VIVERO" sheetId="2" r:id="rId4"/>
    <sheet name="CERCAS" sheetId="4" r:id="rId5"/>
    <sheet name="MODOS DE COMPENSACIÓN"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5" i="1" l="1"/>
  <c r="G95" i="1"/>
  <c r="H95" i="1"/>
  <c r="I95" i="1"/>
  <c r="J95" i="1"/>
  <c r="K95" i="1"/>
  <c r="L95" i="1"/>
  <c r="M95" i="1"/>
  <c r="N95" i="1"/>
  <c r="O95" i="1"/>
  <c r="P95" i="1"/>
  <c r="Q95" i="1"/>
  <c r="R95" i="1"/>
  <c r="S95" i="1"/>
  <c r="F56" i="1"/>
  <c r="G56" i="1"/>
  <c r="H56" i="1"/>
  <c r="I56" i="1"/>
  <c r="J56" i="1"/>
  <c r="K56" i="1"/>
  <c r="L56" i="1"/>
  <c r="M56" i="1"/>
  <c r="N56" i="1"/>
  <c r="O56" i="1"/>
  <c r="P56" i="1"/>
  <c r="Q56" i="1"/>
  <c r="R56" i="1"/>
  <c r="S56" i="1"/>
  <c r="F57" i="1"/>
  <c r="G57" i="1"/>
  <c r="H57" i="1"/>
  <c r="I57" i="1"/>
  <c r="J57" i="1"/>
  <c r="K57" i="1"/>
  <c r="L57" i="1"/>
  <c r="M57" i="1"/>
  <c r="N57" i="1"/>
  <c r="O57" i="1"/>
  <c r="P57" i="1"/>
  <c r="Q57" i="1"/>
  <c r="R57" i="1"/>
  <c r="S57" i="1"/>
  <c r="F58" i="1"/>
  <c r="G58" i="1"/>
  <c r="H58" i="1"/>
  <c r="I58" i="1"/>
  <c r="J58" i="1"/>
  <c r="K58" i="1"/>
  <c r="L58" i="1"/>
  <c r="M58" i="1"/>
  <c r="N58" i="1"/>
  <c r="O58" i="1"/>
  <c r="P58" i="1"/>
  <c r="Q58" i="1"/>
  <c r="R58" i="1"/>
  <c r="S58" i="1"/>
  <c r="F59" i="1"/>
  <c r="G59" i="1"/>
  <c r="H59" i="1"/>
  <c r="T59" i="1" s="1"/>
  <c r="I59" i="1"/>
  <c r="J59" i="1"/>
  <c r="K59" i="1"/>
  <c r="L59" i="1"/>
  <c r="M59" i="1"/>
  <c r="N59" i="1"/>
  <c r="O59" i="1"/>
  <c r="P59" i="1"/>
  <c r="Q59" i="1"/>
  <c r="R59" i="1"/>
  <c r="S59" i="1"/>
  <c r="F60" i="1"/>
  <c r="G60" i="1"/>
  <c r="H60" i="1"/>
  <c r="I60" i="1"/>
  <c r="J60" i="1"/>
  <c r="K60" i="1"/>
  <c r="L60" i="1"/>
  <c r="M60" i="1"/>
  <c r="N60" i="1"/>
  <c r="O60" i="1"/>
  <c r="P60" i="1"/>
  <c r="Q60" i="1"/>
  <c r="R60" i="1"/>
  <c r="S60" i="1"/>
  <c r="P61" i="1"/>
  <c r="E57" i="1"/>
  <c r="T57" i="1" s="1"/>
  <c r="E58" i="1"/>
  <c r="T58" i="1" s="1"/>
  <c r="E59" i="1"/>
  <c r="E60" i="1"/>
  <c r="T60" i="1" s="1"/>
  <c r="E61" i="1"/>
  <c r="E56" i="1"/>
  <c r="T56" i="1" s="1"/>
  <c r="E80" i="1"/>
  <c r="F16" i="4"/>
  <c r="F17" i="4"/>
  <c r="F18" i="4"/>
  <c r="F19" i="4"/>
  <c r="F20" i="4"/>
  <c r="F21" i="4"/>
  <c r="F22" i="4"/>
  <c r="F23" i="4"/>
  <c r="F24" i="4"/>
  <c r="F25" i="4"/>
  <c r="F26" i="4"/>
  <c r="F15" i="4"/>
  <c r="F32" i="4"/>
  <c r="F31" i="4"/>
  <c r="F30" i="4"/>
  <c r="F29" i="4"/>
  <c r="F28" i="4"/>
  <c r="F14" i="4"/>
  <c r="F76" i="6"/>
  <c r="F75" i="6"/>
  <c r="F74" i="6"/>
  <c r="F73" i="6"/>
  <c r="F72" i="6"/>
  <c r="F71" i="6"/>
  <c r="F70" i="6"/>
  <c r="F69" i="6"/>
  <c r="F68" i="6"/>
  <c r="F60" i="6"/>
  <c r="F61" i="6"/>
  <c r="F62" i="6"/>
  <c r="F59" i="6"/>
  <c r="F58" i="6"/>
  <c r="F57" i="6"/>
  <c r="F56" i="6"/>
  <c r="F55" i="6"/>
  <c r="F54" i="6"/>
  <c r="F53" i="6"/>
  <c r="F52" i="6"/>
  <c r="F44" i="6"/>
  <c r="F46" i="6"/>
  <c r="F45" i="6"/>
  <c r="F43" i="6"/>
  <c r="F42" i="6"/>
  <c r="F41" i="6"/>
  <c r="F40" i="6"/>
  <c r="F39" i="6"/>
  <c r="F38" i="6"/>
  <c r="F37" i="6"/>
  <c r="F36" i="6"/>
  <c r="F35" i="6"/>
  <c r="F27" i="6"/>
  <c r="F28" i="6"/>
  <c r="F29" i="6"/>
  <c r="F26" i="6"/>
  <c r="F25" i="6"/>
  <c r="F24" i="6"/>
  <c r="F23" i="6"/>
  <c r="F22" i="6"/>
  <c r="F21" i="6"/>
  <c r="F20" i="6"/>
  <c r="F19" i="6"/>
  <c r="F13" i="6"/>
  <c r="F9" i="6"/>
  <c r="F10" i="6"/>
  <c r="F11" i="6"/>
  <c r="F12" i="6"/>
  <c r="F8" i="6"/>
  <c r="F7" i="6"/>
  <c r="F6" i="6"/>
  <c r="F5" i="6"/>
  <c r="E100" i="1"/>
  <c r="D11" i="1"/>
  <c r="I61" i="1" s="1"/>
  <c r="L61" i="1" l="1"/>
  <c r="H61" i="1"/>
  <c r="S61" i="1"/>
  <c r="O61" i="1"/>
  <c r="K61" i="1"/>
  <c r="G61" i="1"/>
  <c r="R61" i="1"/>
  <c r="N61" i="1"/>
  <c r="J61" i="1"/>
  <c r="F61" i="1"/>
  <c r="Q61" i="1"/>
  <c r="M61" i="1"/>
  <c r="F27" i="4"/>
  <c r="F33" i="4"/>
  <c r="F77" i="6"/>
  <c r="F63" i="6"/>
  <c r="F14" i="6"/>
  <c r="F47" i="6"/>
  <c r="F30" i="6"/>
  <c r="T61" i="1" l="1"/>
  <c r="F34" i="4"/>
  <c r="F35" i="4" s="1"/>
  <c r="T101" i="1" l="1"/>
  <c r="T99" i="1"/>
  <c r="T98" i="1"/>
  <c r="T94" i="1"/>
  <c r="S91" i="1"/>
  <c r="R91" i="1"/>
  <c r="Q91" i="1"/>
  <c r="P91" i="1"/>
  <c r="O91" i="1"/>
  <c r="N91" i="1"/>
  <c r="M91" i="1"/>
  <c r="L91" i="1"/>
  <c r="K91" i="1"/>
  <c r="J91" i="1"/>
  <c r="I91" i="1"/>
  <c r="H91" i="1"/>
  <c r="G91" i="1"/>
  <c r="F91" i="1"/>
  <c r="E91" i="1"/>
  <c r="S84" i="1"/>
  <c r="R84" i="1"/>
  <c r="Q84" i="1"/>
  <c r="P84" i="1"/>
  <c r="O84" i="1"/>
  <c r="N84" i="1"/>
  <c r="M84" i="1"/>
  <c r="L84" i="1"/>
  <c r="K84" i="1"/>
  <c r="J84" i="1"/>
  <c r="I84" i="1"/>
  <c r="H84" i="1"/>
  <c r="G84" i="1"/>
  <c r="F84" i="1"/>
  <c r="E84" i="1"/>
  <c r="S83" i="1"/>
  <c r="R83" i="1"/>
  <c r="Q83" i="1"/>
  <c r="P83" i="1"/>
  <c r="O83" i="1"/>
  <c r="N83" i="1"/>
  <c r="M83" i="1"/>
  <c r="L83" i="1"/>
  <c r="K83" i="1"/>
  <c r="J83" i="1"/>
  <c r="I83" i="1"/>
  <c r="H83" i="1"/>
  <c r="G83" i="1"/>
  <c r="F83" i="1"/>
  <c r="E83" i="1"/>
  <c r="S82" i="1"/>
  <c r="R82" i="1"/>
  <c r="Q82" i="1"/>
  <c r="P82" i="1"/>
  <c r="O82" i="1"/>
  <c r="N82" i="1"/>
  <c r="M82" i="1"/>
  <c r="L82" i="1"/>
  <c r="K82" i="1"/>
  <c r="J82" i="1"/>
  <c r="I82" i="1"/>
  <c r="H82" i="1"/>
  <c r="G82" i="1"/>
  <c r="F82" i="1"/>
  <c r="E82" i="1"/>
  <c r="S81" i="1"/>
  <c r="R81" i="1"/>
  <c r="Q81" i="1"/>
  <c r="P81" i="1"/>
  <c r="O81" i="1"/>
  <c r="N81" i="1"/>
  <c r="M81" i="1"/>
  <c r="L81" i="1"/>
  <c r="K81" i="1"/>
  <c r="J81" i="1"/>
  <c r="I81" i="1"/>
  <c r="H81" i="1"/>
  <c r="G81" i="1"/>
  <c r="F81" i="1"/>
  <c r="E81" i="1"/>
  <c r="T80" i="1"/>
  <c r="T84" i="1" l="1"/>
  <c r="T91" i="1"/>
  <c r="T83" i="1"/>
  <c r="T82" i="1"/>
  <c r="S100" i="1"/>
  <c r="O100" i="1"/>
  <c r="K100" i="1"/>
  <c r="G100" i="1"/>
  <c r="R100" i="1"/>
  <c r="N100" i="1"/>
  <c r="J100" i="1"/>
  <c r="F100" i="1"/>
  <c r="Q100" i="1"/>
  <c r="I100" i="1"/>
  <c r="L100" i="1"/>
  <c r="P100" i="1"/>
  <c r="H100" i="1"/>
  <c r="M100" i="1"/>
  <c r="T81" i="1"/>
  <c r="T100" i="1" l="1"/>
  <c r="F38" i="2" l="1"/>
  <c r="F60" i="2"/>
  <c r="F63" i="2"/>
  <c r="F62" i="2"/>
  <c r="F61" i="2"/>
  <c r="F64" i="2"/>
  <c r="F65" i="2"/>
  <c r="F59" i="2"/>
  <c r="F56" i="2"/>
  <c r="F134" i="4"/>
  <c r="F113" i="4"/>
  <c r="F92" i="4"/>
  <c r="F71" i="4"/>
  <c r="F52" i="4"/>
  <c r="F132" i="4"/>
  <c r="F131" i="4"/>
  <c r="F130" i="4"/>
  <c r="F128" i="4"/>
  <c r="F127" i="4"/>
  <c r="F126" i="4"/>
  <c r="F125" i="4"/>
  <c r="F124" i="4"/>
  <c r="F123" i="4"/>
  <c r="F122" i="4"/>
  <c r="F121" i="4"/>
  <c r="F103" i="4"/>
  <c r="F82" i="4"/>
  <c r="F111" i="4"/>
  <c r="F110" i="4"/>
  <c r="F109" i="4"/>
  <c r="F107" i="4"/>
  <c r="F106" i="4"/>
  <c r="F105" i="4"/>
  <c r="F104" i="4"/>
  <c r="F102" i="4"/>
  <c r="F101" i="4"/>
  <c r="F100" i="4"/>
  <c r="F85" i="4"/>
  <c r="F90" i="4"/>
  <c r="F89" i="4"/>
  <c r="F88" i="4"/>
  <c r="F86" i="4"/>
  <c r="F84" i="4"/>
  <c r="F83" i="4"/>
  <c r="F81" i="4"/>
  <c r="F80" i="4"/>
  <c r="F79" i="4"/>
  <c r="F69" i="4"/>
  <c r="F68" i="4"/>
  <c r="F67" i="4"/>
  <c r="F49" i="4"/>
  <c r="F50" i="4"/>
  <c r="F48" i="4"/>
  <c r="E8" i="4"/>
  <c r="E10" i="4" s="1"/>
  <c r="F36" i="4" s="1"/>
  <c r="D45" i="1" s="1"/>
  <c r="E95" i="1" s="1"/>
  <c r="T95" i="1" s="1"/>
  <c r="F28" i="2"/>
  <c r="B21" i="5"/>
  <c r="B23" i="5" s="1"/>
  <c r="D13" i="2" s="1"/>
  <c r="F13" i="2" s="1"/>
  <c r="B9" i="5"/>
  <c r="B11" i="5" s="1"/>
  <c r="F27" i="2"/>
  <c r="F68" i="2"/>
  <c r="F69" i="2"/>
  <c r="F67" i="2"/>
  <c r="F66" i="2"/>
  <c r="F58" i="2"/>
  <c r="F70" i="2"/>
  <c r="F57" i="2"/>
  <c r="F55" i="2"/>
  <c r="F54" i="2"/>
  <c r="F53" i="2"/>
  <c r="F52" i="2"/>
  <c r="F51" i="2"/>
  <c r="F50" i="2"/>
  <c r="F49" i="2"/>
  <c r="F48" i="2"/>
  <c r="E5" i="2"/>
  <c r="E7" i="2" s="1"/>
  <c r="F65" i="4"/>
  <c r="F64" i="4"/>
  <c r="F63" i="4"/>
  <c r="F62" i="4"/>
  <c r="F61" i="4"/>
  <c r="F60" i="4"/>
  <c r="F46" i="4"/>
  <c r="F45" i="4"/>
  <c r="F44" i="4"/>
  <c r="F43" i="4"/>
  <c r="F42" i="4"/>
  <c r="F41" i="4"/>
  <c r="F45" i="2"/>
  <c r="F44" i="2"/>
  <c r="F42" i="2"/>
  <c r="F43" i="2"/>
  <c r="F47" i="2"/>
  <c r="F46" i="2"/>
  <c r="F41" i="2"/>
  <c r="F40" i="2"/>
  <c r="F39" i="2"/>
  <c r="F37" i="2"/>
  <c r="F29" i="2"/>
  <c r="F30" i="2"/>
  <c r="F31" i="2"/>
  <c r="F32" i="2"/>
  <c r="F33" i="2"/>
  <c r="F34" i="2"/>
  <c r="D112" i="4" l="1"/>
  <c r="F112" i="4" s="1"/>
  <c r="D46" i="1"/>
  <c r="D133" i="4"/>
  <c r="F133" i="4" s="1"/>
  <c r="F135" i="4" s="1"/>
  <c r="D91" i="4"/>
  <c r="F91" i="4" s="1"/>
  <c r="F93" i="4" s="1"/>
  <c r="F114" i="4"/>
  <c r="D51" i="4"/>
  <c r="F51" i="4" s="1"/>
  <c r="F53" i="4" s="1"/>
  <c r="D70" i="4"/>
  <c r="F70" i="4" s="1"/>
  <c r="F72" i="4" s="1"/>
  <c r="F71" i="2"/>
  <c r="F129" i="4"/>
  <c r="F108" i="4"/>
  <c r="F66" i="4"/>
  <c r="F87" i="4"/>
  <c r="D22" i="2"/>
  <c r="F22" i="2" s="1"/>
  <c r="D23" i="2"/>
  <c r="F23" i="2" s="1"/>
  <c r="D15" i="2"/>
  <c r="F15" i="2" s="1"/>
  <c r="D21" i="1"/>
  <c r="D20" i="2"/>
  <c r="F20" i="2" s="1"/>
  <c r="D26" i="1"/>
  <c r="D18" i="1"/>
  <c r="D19" i="2"/>
  <c r="F19" i="2" s="1"/>
  <c r="D25" i="1"/>
  <c r="D17" i="1"/>
  <c r="D24" i="2"/>
  <c r="F24" i="2" s="1"/>
  <c r="D16" i="2"/>
  <c r="F16" i="2" s="1"/>
  <c r="D22" i="1"/>
  <c r="D19" i="1"/>
  <c r="D23" i="1"/>
  <c r="D27" i="1"/>
  <c r="D17" i="2"/>
  <c r="F17" i="2" s="1"/>
  <c r="D21" i="2"/>
  <c r="F21" i="2" s="1"/>
  <c r="D16" i="1"/>
  <c r="D20" i="1"/>
  <c r="D24" i="1"/>
  <c r="D14" i="2"/>
  <c r="F14" i="2" s="1"/>
  <c r="D18" i="2"/>
  <c r="F18" i="2" s="1"/>
  <c r="E8" i="2"/>
  <c r="E9" i="2" s="1"/>
  <c r="F47" i="4"/>
  <c r="F35" i="2"/>
  <c r="E96" i="1" l="1"/>
  <c r="R96" i="1"/>
  <c r="R97" i="1" s="1"/>
  <c r="N96" i="1"/>
  <c r="N97" i="1" s="1"/>
  <c r="J96" i="1"/>
  <c r="J97" i="1" s="1"/>
  <c r="F96" i="1"/>
  <c r="F97" i="1" s="1"/>
  <c r="O96" i="1"/>
  <c r="O97" i="1" s="1"/>
  <c r="G96" i="1"/>
  <c r="G97" i="1" s="1"/>
  <c r="Q96" i="1"/>
  <c r="Q97" i="1" s="1"/>
  <c r="M96" i="1"/>
  <c r="M97" i="1" s="1"/>
  <c r="I96" i="1"/>
  <c r="I97" i="1" s="1"/>
  <c r="S96" i="1"/>
  <c r="S97" i="1" s="1"/>
  <c r="P96" i="1"/>
  <c r="P97" i="1" s="1"/>
  <c r="L96" i="1"/>
  <c r="L97" i="1" s="1"/>
  <c r="H96" i="1"/>
  <c r="H97" i="1" s="1"/>
  <c r="K96" i="1"/>
  <c r="K97" i="1" s="1"/>
  <c r="S70" i="1"/>
  <c r="O70" i="1"/>
  <c r="K70" i="1"/>
  <c r="G70" i="1"/>
  <c r="R70" i="1"/>
  <c r="N70" i="1"/>
  <c r="J70" i="1"/>
  <c r="F70" i="1"/>
  <c r="L70" i="1"/>
  <c r="M70" i="1"/>
  <c r="Q70" i="1"/>
  <c r="I70" i="1"/>
  <c r="P70" i="1"/>
  <c r="H70" i="1"/>
  <c r="E70" i="1"/>
  <c r="S66" i="1"/>
  <c r="O66" i="1"/>
  <c r="K66" i="1"/>
  <c r="G66" i="1"/>
  <c r="P66" i="1"/>
  <c r="R66" i="1"/>
  <c r="N66" i="1"/>
  <c r="J66" i="1"/>
  <c r="F66" i="1"/>
  <c r="M66" i="1"/>
  <c r="I66" i="1"/>
  <c r="H66" i="1"/>
  <c r="Q66" i="1"/>
  <c r="E66" i="1"/>
  <c r="L66" i="1"/>
  <c r="S72" i="1"/>
  <c r="O72" i="1"/>
  <c r="K72" i="1"/>
  <c r="G72" i="1"/>
  <c r="R72" i="1"/>
  <c r="N72" i="1"/>
  <c r="J72" i="1"/>
  <c r="F72" i="1"/>
  <c r="P72" i="1"/>
  <c r="H72" i="1"/>
  <c r="I72" i="1"/>
  <c r="M72" i="1"/>
  <c r="E72" i="1"/>
  <c r="Q72" i="1"/>
  <c r="L72" i="1"/>
  <c r="S68" i="1"/>
  <c r="O68" i="1"/>
  <c r="K68" i="1"/>
  <c r="G68" i="1"/>
  <c r="R68" i="1"/>
  <c r="N68" i="1"/>
  <c r="J68" i="1"/>
  <c r="F68" i="1"/>
  <c r="P68" i="1"/>
  <c r="H68" i="1"/>
  <c r="I68" i="1"/>
  <c r="M68" i="1"/>
  <c r="E68" i="1"/>
  <c r="L68" i="1"/>
  <c r="Q68" i="1"/>
  <c r="Q69" i="1"/>
  <c r="M69" i="1"/>
  <c r="I69" i="1"/>
  <c r="E69" i="1"/>
  <c r="P69" i="1"/>
  <c r="L69" i="1"/>
  <c r="H69" i="1"/>
  <c r="R69" i="1"/>
  <c r="J69" i="1"/>
  <c r="O69" i="1"/>
  <c r="G69" i="1"/>
  <c r="N69" i="1"/>
  <c r="S69" i="1"/>
  <c r="F69" i="1"/>
  <c r="K69" i="1"/>
  <c r="Q75" i="1"/>
  <c r="M75" i="1"/>
  <c r="I75" i="1"/>
  <c r="E75" i="1"/>
  <c r="P75" i="1"/>
  <c r="L75" i="1"/>
  <c r="H75" i="1"/>
  <c r="N75" i="1"/>
  <c r="F75" i="1"/>
  <c r="O75" i="1"/>
  <c r="S75" i="1"/>
  <c r="K75" i="1"/>
  <c r="R75" i="1"/>
  <c r="J75" i="1"/>
  <c r="G75" i="1"/>
  <c r="S76" i="1"/>
  <c r="O76" i="1"/>
  <c r="K76" i="1"/>
  <c r="G76" i="1"/>
  <c r="R76" i="1"/>
  <c r="N76" i="1"/>
  <c r="J76" i="1"/>
  <c r="F76" i="1"/>
  <c r="P76" i="1"/>
  <c r="H76" i="1"/>
  <c r="Q76" i="1"/>
  <c r="M76" i="1"/>
  <c r="E76" i="1"/>
  <c r="L76" i="1"/>
  <c r="I76" i="1"/>
  <c r="Q67" i="1"/>
  <c r="P67" i="1"/>
  <c r="L67" i="1"/>
  <c r="N67" i="1"/>
  <c r="I67" i="1"/>
  <c r="E67" i="1"/>
  <c r="O67" i="1"/>
  <c r="S67" i="1"/>
  <c r="M67" i="1"/>
  <c r="H67" i="1"/>
  <c r="R67" i="1"/>
  <c r="G67" i="1"/>
  <c r="J67" i="1"/>
  <c r="K67" i="1"/>
  <c r="F67" i="1"/>
  <c r="Q73" i="1"/>
  <c r="M73" i="1"/>
  <c r="I73" i="1"/>
  <c r="E73" i="1"/>
  <c r="P73" i="1"/>
  <c r="L73" i="1"/>
  <c r="H73" i="1"/>
  <c r="R73" i="1"/>
  <c r="J73" i="1"/>
  <c r="S73" i="1"/>
  <c r="O73" i="1"/>
  <c r="G73" i="1"/>
  <c r="N73" i="1"/>
  <c r="F73" i="1"/>
  <c r="K73" i="1"/>
  <c r="Q71" i="1"/>
  <c r="M71" i="1"/>
  <c r="I71" i="1"/>
  <c r="E71" i="1"/>
  <c r="P71" i="1"/>
  <c r="L71" i="1"/>
  <c r="H71" i="1"/>
  <c r="N71" i="1"/>
  <c r="F71" i="1"/>
  <c r="S71" i="1"/>
  <c r="K71" i="1"/>
  <c r="G71" i="1"/>
  <c r="R71" i="1"/>
  <c r="J71" i="1"/>
  <c r="O71" i="1"/>
  <c r="S74" i="1"/>
  <c r="O74" i="1"/>
  <c r="K74" i="1"/>
  <c r="G74" i="1"/>
  <c r="R74" i="1"/>
  <c r="N74" i="1"/>
  <c r="J74" i="1"/>
  <c r="F74" i="1"/>
  <c r="L74" i="1"/>
  <c r="M74" i="1"/>
  <c r="Q74" i="1"/>
  <c r="I74" i="1"/>
  <c r="P74" i="1"/>
  <c r="H74" i="1"/>
  <c r="E74" i="1"/>
  <c r="F136" i="4"/>
  <c r="F137" i="4" s="1"/>
  <c r="F138" i="4" s="1"/>
  <c r="F115" i="4"/>
  <c r="F116" i="4" s="1"/>
  <c r="F117" i="4" s="1"/>
  <c r="F73" i="4"/>
  <c r="F74" i="4" s="1"/>
  <c r="F75" i="4" s="1"/>
  <c r="F94" i="4"/>
  <c r="F95" i="4" s="1"/>
  <c r="F96" i="4" s="1"/>
  <c r="F25" i="2"/>
  <c r="F76" i="2" s="1"/>
  <c r="F77" i="2"/>
  <c r="T96" i="1" l="1"/>
  <c r="D47" i="1"/>
  <c r="E97" i="1" s="1"/>
  <c r="I77" i="1"/>
  <c r="I88" i="1" s="1"/>
  <c r="T73" i="1"/>
  <c r="P77" i="1"/>
  <c r="F77" i="1"/>
  <c r="K77" i="1"/>
  <c r="T76" i="1"/>
  <c r="T68" i="1"/>
  <c r="O77" i="1"/>
  <c r="T72" i="1"/>
  <c r="M77" i="1"/>
  <c r="J77" i="1"/>
  <c r="L77" i="1"/>
  <c r="T74" i="1"/>
  <c r="T71" i="1"/>
  <c r="T67" i="1"/>
  <c r="T75" i="1"/>
  <c r="T66" i="1"/>
  <c r="E77" i="1"/>
  <c r="H77" i="1"/>
  <c r="N77" i="1"/>
  <c r="S77" i="1"/>
  <c r="T70" i="1"/>
  <c r="T69" i="1"/>
  <c r="G77" i="1"/>
  <c r="Q77" i="1"/>
  <c r="R77" i="1"/>
  <c r="F73" i="2"/>
  <c r="F78" i="2" s="1"/>
  <c r="F80" i="2" s="1"/>
  <c r="F81" i="2" s="1"/>
  <c r="F83" i="2" s="1"/>
  <c r="D30" i="1" s="1"/>
  <c r="T77" i="1" l="1"/>
  <c r="T97" i="1"/>
  <c r="R88" i="1"/>
  <c r="S88" i="1"/>
  <c r="J88" i="1"/>
  <c r="Q88" i="1"/>
  <c r="G88" i="1"/>
  <c r="H88" i="1"/>
  <c r="L88" i="1"/>
  <c r="M88" i="1"/>
  <c r="K88" i="1"/>
  <c r="N88" i="1"/>
  <c r="S79" i="1"/>
  <c r="S85" i="1" s="1"/>
  <c r="S89" i="1" s="1"/>
  <c r="O79" i="1"/>
  <c r="O85" i="1" s="1"/>
  <c r="O89" i="1" s="1"/>
  <c r="K79" i="1"/>
  <c r="K85" i="1" s="1"/>
  <c r="K89" i="1" s="1"/>
  <c r="G79" i="1"/>
  <c r="G85" i="1" s="1"/>
  <c r="G89" i="1" s="1"/>
  <c r="R79" i="1"/>
  <c r="R85" i="1" s="1"/>
  <c r="R89" i="1" s="1"/>
  <c r="N79" i="1"/>
  <c r="N85" i="1" s="1"/>
  <c r="N89" i="1" s="1"/>
  <c r="J79" i="1"/>
  <c r="J85" i="1" s="1"/>
  <c r="J89" i="1" s="1"/>
  <c r="F79" i="1"/>
  <c r="F85" i="1" s="1"/>
  <c r="F89" i="1" s="1"/>
  <c r="P79" i="1"/>
  <c r="P85" i="1" s="1"/>
  <c r="P89" i="1" s="1"/>
  <c r="H79" i="1"/>
  <c r="H85" i="1" s="1"/>
  <c r="H89" i="1" s="1"/>
  <c r="I79" i="1"/>
  <c r="I85" i="1" s="1"/>
  <c r="M79" i="1"/>
  <c r="M85" i="1" s="1"/>
  <c r="M89" i="1" s="1"/>
  <c r="E79" i="1"/>
  <c r="L79" i="1"/>
  <c r="L85" i="1" s="1"/>
  <c r="L89" i="1" s="1"/>
  <c r="Q79" i="1"/>
  <c r="Q85" i="1" s="1"/>
  <c r="Q89" i="1" s="1"/>
  <c r="E88" i="1"/>
  <c r="O88" i="1"/>
  <c r="F88" i="1"/>
  <c r="P88" i="1"/>
  <c r="F54" i="4"/>
  <c r="F55" i="4" s="1"/>
  <c r="F56" i="4" s="1"/>
  <c r="F86" i="1" l="1"/>
  <c r="G86" i="1"/>
  <c r="F90" i="1"/>
  <c r="F92" i="1" s="1"/>
  <c r="O90" i="1"/>
  <c r="O92" i="1" s="1"/>
  <c r="L90" i="1"/>
  <c r="L92" i="1" s="1"/>
  <c r="O86" i="1"/>
  <c r="N90" i="1"/>
  <c r="S86" i="1"/>
  <c r="P86" i="1"/>
  <c r="T88" i="1"/>
  <c r="E85" i="1"/>
  <c r="T79" i="1"/>
  <c r="I89" i="1"/>
  <c r="I86" i="1"/>
  <c r="I90" i="1"/>
  <c r="N92" i="1"/>
  <c r="K86" i="1"/>
  <c r="G90" i="1"/>
  <c r="Q86" i="1"/>
  <c r="R90" i="1"/>
  <c r="P90" i="1"/>
  <c r="P92" i="1" s="1"/>
  <c r="N86" i="1"/>
  <c r="M86" i="1"/>
  <c r="L86" i="1"/>
  <c r="H86" i="1"/>
  <c r="G92" i="1"/>
  <c r="J90" i="1"/>
  <c r="J92" i="1" s="1"/>
  <c r="R92" i="1"/>
  <c r="J86" i="1"/>
  <c r="K90" i="1"/>
  <c r="K92" i="1" s="1"/>
  <c r="M90" i="1"/>
  <c r="M92" i="1" s="1"/>
  <c r="H90" i="1"/>
  <c r="H92" i="1" s="1"/>
  <c r="Q90" i="1"/>
  <c r="Q92" i="1" s="1"/>
  <c r="S90" i="1"/>
  <c r="S92" i="1" s="1"/>
  <c r="R86" i="1"/>
  <c r="F93" i="1" l="1"/>
  <c r="F102" i="1" s="1"/>
  <c r="K93" i="1"/>
  <c r="K102" i="1" s="1"/>
  <c r="P93" i="1"/>
  <c r="P102" i="1" s="1"/>
  <c r="G93" i="1"/>
  <c r="G102" i="1" s="1"/>
  <c r="H93" i="1"/>
  <c r="H102" i="1" s="1"/>
  <c r="Q93" i="1"/>
  <c r="Q102" i="1" s="1"/>
  <c r="M93" i="1"/>
  <c r="M102" i="1" s="1"/>
  <c r="S93" i="1"/>
  <c r="S102" i="1" s="1"/>
  <c r="J93" i="1"/>
  <c r="J102" i="1" s="1"/>
  <c r="O93" i="1"/>
  <c r="O102" i="1" s="1"/>
  <c r="R93" i="1"/>
  <c r="R102" i="1" s="1"/>
  <c r="L93" i="1"/>
  <c r="L102" i="1" s="1"/>
  <c r="N93" i="1"/>
  <c r="N102" i="1" s="1"/>
  <c r="I92" i="1"/>
  <c r="I93" i="1" s="1"/>
  <c r="I102" i="1" s="1"/>
  <c r="T85" i="1"/>
  <c r="E89" i="1"/>
  <c r="E90" i="1"/>
  <c r="T90" i="1" s="1"/>
  <c r="E86" i="1"/>
  <c r="T86" i="1" s="1"/>
  <c r="T89" i="1" l="1"/>
  <c r="E92" i="1"/>
  <c r="E93" i="1" l="1"/>
  <c r="E102" i="1" s="1"/>
  <c r="T92" i="1"/>
  <c r="T93" i="1" l="1"/>
  <c r="T10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FERNANDO</author>
    <author>Santiago Pinzon</author>
    <author>Alexis López</author>
  </authors>
  <commentList>
    <comment ref="B16" authorId="0" shapeId="0" xr:uid="{00000000-0006-0000-0000-000001000000}">
      <text>
        <r>
          <rPr>
            <sz val="9"/>
            <color indexed="81"/>
            <rFont val="Tahoma"/>
            <family val="2"/>
          </rPr>
          <t>Nota : Eliminacion de las malezas mas predominantes.que pueden afectar  el normal desarrollo de la plántula. Se debe limpiar el sitio por lo menos 1 mt 2.</t>
        </r>
      </text>
    </comment>
    <comment ref="B17" authorId="0" shapeId="0" xr:uid="{00000000-0006-0000-0000-000002000000}">
      <text>
        <r>
          <rPr>
            <sz val="9"/>
            <color indexed="81"/>
            <rFont val="Tahoma"/>
            <family val="2"/>
          </rPr>
          <t>Nota: El trazado se haría en cuadro, manejando curvas de nivel.de 4x4mts</t>
        </r>
      </text>
    </comment>
    <comment ref="B18" authorId="0" shapeId="0" xr:uid="{00000000-0006-0000-0000-000003000000}">
      <text>
        <r>
          <rPr>
            <sz val="9"/>
            <color indexed="81"/>
            <rFont val="Tahoma"/>
            <family val="2"/>
          </rPr>
          <t xml:space="preserve">Nota. Es necesario la realización de esta actividad para que al realizar la siembra de las plántulas estas obtengan un mejor desarrollo en su raices.
</t>
        </r>
      </text>
    </comment>
    <comment ref="B19" authorId="0" shapeId="0" xr:uid="{00000000-0006-0000-0000-000004000000}">
      <text>
        <r>
          <rPr>
            <sz val="9"/>
            <color indexed="81"/>
            <rFont val="Tahoma"/>
            <family val="2"/>
          </rPr>
          <t>Nota.  Según estadísticas el rendimiento por persona  es de 125 hoyos de 40x40 al dia.</t>
        </r>
      </text>
    </comment>
    <comment ref="B20" authorId="0" shapeId="0" xr:uid="{00000000-0006-0000-0000-000005000000}">
      <text>
        <r>
          <rPr>
            <sz val="9"/>
            <color indexed="81"/>
            <rFont val="Tahoma"/>
            <family val="2"/>
          </rPr>
          <t>Nota. Según estadísticas el rendimiento por persona  es de 125 plateos  de 1000x1000 al dia.</t>
        </r>
      </text>
    </comment>
    <comment ref="B21" authorId="0" shapeId="0" xr:uid="{00000000-0006-0000-0000-000006000000}">
      <text>
        <r>
          <rPr>
            <sz val="9"/>
            <color indexed="81"/>
            <rFont val="Tahoma"/>
            <family val="2"/>
          </rPr>
          <t>Nota. Se requiere el uso de tractor con remolque para esta actividad.</t>
        </r>
      </text>
    </comment>
    <comment ref="B22" authorId="0" shapeId="0" xr:uid="{00000000-0006-0000-0000-000007000000}">
      <text>
        <r>
          <rPr>
            <sz val="9"/>
            <color indexed="81"/>
            <rFont val="Tahoma"/>
            <family val="2"/>
          </rPr>
          <t xml:space="preserve">Nota. Según trabajos en campo, el rendimiento de una persona  es de 105 plantulas dia.
</t>
        </r>
      </text>
    </comment>
    <comment ref="B23" authorId="0" shapeId="0" xr:uid="{00000000-0006-0000-0000-000008000000}">
      <text>
        <r>
          <rPr>
            <sz val="9"/>
            <color indexed="81"/>
            <rFont val="Tahoma"/>
            <family val="2"/>
          </rPr>
          <t xml:space="preserve">Nota. El control de hormiga, comején y hongos. </t>
        </r>
      </text>
    </comment>
    <comment ref="B24" authorId="0" shapeId="0" xr:uid="{00000000-0006-0000-0000-000009000000}">
      <text>
        <r>
          <rPr>
            <sz val="9"/>
            <color indexed="81"/>
            <rFont val="Tahoma"/>
            <family val="2"/>
          </rPr>
          <t>Nota. El rendimiento en campo por persona es de 209 arboles dia aprox.</t>
        </r>
      </text>
    </comment>
    <comment ref="B25" authorId="0" shapeId="0" xr:uid="{00000000-0006-0000-0000-00000A000000}">
      <text>
        <r>
          <rPr>
            <sz val="9"/>
            <color indexed="81"/>
            <rFont val="Tahoma"/>
            <family val="2"/>
          </rPr>
          <t>Nota . Según el índice de mortalidad de un 10%  que equivaldría 63 arboles por hectarea,  esto lo realizaría una persona en un dia.</t>
        </r>
      </text>
    </comment>
    <comment ref="B26" authorId="0" shapeId="0" xr:uid="{00000000-0006-0000-0000-00000B000000}">
      <text>
        <r>
          <rPr>
            <sz val="9"/>
            <color indexed="81"/>
            <rFont val="Tahoma"/>
            <family val="2"/>
          </rPr>
          <t>Nota. Se realizan 80 plateos de mantenimiento por jornal ya que es una actividad que requiere mucho cuidado para evitar laceraciones en las raices y cortaduras en el fuste, lo que implicaría la aparición y propagación de enfermedades.</t>
        </r>
      </text>
    </comment>
    <comment ref="B27" authorId="0" shapeId="0" xr:uid="{00000000-0006-0000-0000-00000C000000}">
      <text>
        <r>
          <rPr>
            <sz val="9"/>
            <color indexed="81"/>
            <rFont val="Tahoma"/>
            <family val="2"/>
          </rPr>
          <t>Nota.  Esta actividad se recomienda 2 veces al año al final y comienzo de la época de lluvias.</t>
        </r>
      </text>
    </comment>
    <comment ref="B30" authorId="0" shapeId="0" xr:uid="{00000000-0006-0000-0000-00000D000000}">
      <text>
        <r>
          <rPr>
            <sz val="9"/>
            <color indexed="81"/>
            <rFont val="Tahoma"/>
            <family val="2"/>
          </rPr>
          <t>Nota. El precio de la plantula se describe en la hoja de excel  llamada VIVERO.</t>
        </r>
      </text>
    </comment>
    <comment ref="B31" authorId="0" shapeId="0" xr:uid="{00000000-0006-0000-0000-00000E000000}">
      <text>
        <r>
          <rPr>
            <sz val="9"/>
            <color indexed="81"/>
            <rFont val="Tahoma"/>
            <family val="2"/>
          </rPr>
          <t>Nota. Esta enmienda depende del estudio de suelos.</t>
        </r>
      </text>
    </comment>
    <comment ref="B32" authorId="0" shapeId="0" xr:uid="{00000000-0006-0000-0000-00000F000000}">
      <text>
        <r>
          <rPr>
            <sz val="9"/>
            <color indexed="81"/>
            <rFont val="Tahoma"/>
            <family val="2"/>
          </rPr>
          <t>Nota. Se recomienda el empleo de fertilizantes que hayan dado buenos resultados o no emplearlos</t>
        </r>
      </text>
    </comment>
    <comment ref="B33" authorId="0" shapeId="0" xr:uid="{00000000-0006-0000-0000-000010000000}">
      <text>
        <r>
          <rPr>
            <sz val="9"/>
            <color indexed="81"/>
            <rFont val="Tahoma"/>
            <family val="2"/>
          </rPr>
          <t>Nota. Se incluye este fertilizante organico adicionalmente al compuesto.</t>
        </r>
      </text>
    </comment>
    <comment ref="B34" authorId="0" shapeId="0" xr:uid="{00000000-0006-0000-0000-000011000000}">
      <text>
        <r>
          <rPr>
            <sz val="9"/>
            <color indexed="81"/>
            <rFont val="Tahoma"/>
            <family val="2"/>
          </rPr>
          <t>Nota. La cantidad de CALFOS depende del estudio de suelos. Estas son unas cantidades promedio.</t>
        </r>
      </text>
    </comment>
    <comment ref="B35" authorId="0" shapeId="0" xr:uid="{00000000-0006-0000-0000-000012000000}">
      <text>
        <r>
          <rPr>
            <b/>
            <sz val="9"/>
            <color indexed="81"/>
            <rFont val="Tahoma"/>
            <family val="2"/>
          </rPr>
          <t>FERNANDO:</t>
        </r>
        <r>
          <rPr>
            <sz val="9"/>
            <color indexed="81"/>
            <rFont val="Tahoma"/>
            <family val="2"/>
          </rPr>
          <t xml:space="preserve">
Nota. Nos recomendaron este insecticida biologico, calculamos las cantidades según sugerencia del proveedor.</t>
        </r>
      </text>
    </comment>
    <comment ref="B45" authorId="1" shapeId="0" xr:uid="{00000000-0006-0000-0000-000013000000}">
      <text>
        <r>
          <rPr>
            <sz val="9"/>
            <color rgb="FF000000"/>
            <rFont val="Tahoma"/>
            <family val="2"/>
          </rPr>
          <t xml:space="preserve">NOTA: Especificaciones técnicas aislamiento
Postes cada 3 metros
Pies de Amigo cada 30 m
4 hilos de alambre calibre 12*
Hoyos de 0,5 m de prof. X 0,4 X 0,4
*Rollo de 400 metros
Este valor se describe en la hoja de excel llamada CERCAS
También se puede elegir la opción de Cercas Vivas
</t>
        </r>
      </text>
    </comment>
    <comment ref="B50" authorId="2" shapeId="0" xr:uid="{4363D2ED-E134-43B2-8B74-72D455D52F66}">
      <text>
        <r>
          <rPr>
            <sz val="9"/>
            <color indexed="81"/>
            <rFont val="Tahoma"/>
            <family val="2"/>
          </rPr>
          <t xml:space="preserve">NOTA: Este sería el valor de monitoreo para una hectárea considerando mano de obra, así como materiales y equipos
</t>
        </r>
      </text>
    </comment>
    <comment ref="B95" authorId="1" shapeId="0" xr:uid="{00000000-0006-0000-0000-000014000000}">
      <text>
        <r>
          <rPr>
            <sz val="9"/>
            <color rgb="FF000000"/>
            <rFont val="Tahoma"/>
            <family val="2"/>
          </rPr>
          <t>NOTA</t>
        </r>
        <r>
          <rPr>
            <b/>
            <sz val="9"/>
            <color rgb="FF000000"/>
            <rFont val="Tahoma"/>
            <family val="2"/>
          </rPr>
          <t xml:space="preserve">: </t>
        </r>
        <r>
          <rPr>
            <sz val="9"/>
            <color rgb="FF000000"/>
            <rFont val="Tahoma"/>
            <family val="2"/>
          </rPr>
          <t>Especificaciones técnicas aislamiento
Postes cada 3 metros
Pies de Amigo cada 30 m
4 hilos de alambre calibre 12*
Hoyos de 0,5 m de prof. X 0,4 X 0,4
*Rollo de 360 metros
Poste   330
Poste   33
Rollo   9
Hoyos   363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PERSONAL</author>
  </authors>
  <commentList>
    <comment ref="B27" authorId="0" shapeId="0" xr:uid="{00000000-0006-0000-0200-000001000000}">
      <text>
        <r>
          <rPr>
            <sz val="9"/>
            <color indexed="81"/>
            <rFont val="Tahoma"/>
            <family val="2"/>
          </rPr>
          <t xml:space="preserve">Nota: Si es necesario adquirir semilla de especies nativas certificada el valor dependera de la especie y cantidades demandada </t>
        </r>
      </text>
    </comment>
    <comment ref="E38" authorId="0" shapeId="0" xr:uid="{00000000-0006-0000-0200-000002000000}">
      <text>
        <r>
          <rPr>
            <b/>
            <sz val="9"/>
            <color indexed="81"/>
            <rFont val="Tahoma"/>
            <family val="2"/>
          </rPr>
          <t xml:space="preserve">Nota: </t>
        </r>
        <r>
          <rPr>
            <sz val="9"/>
            <color indexed="81"/>
            <rFont val="Tahoma"/>
            <family val="2"/>
          </rPr>
          <t>Para labores del vivero y lombricultura</t>
        </r>
      </text>
    </comment>
    <comment ref="B76" authorId="0" shapeId="0" xr:uid="{00000000-0006-0000-0200-000003000000}">
      <text>
        <r>
          <rPr>
            <b/>
            <sz val="9"/>
            <color indexed="81"/>
            <rFont val="Tahoma"/>
            <family val="2"/>
          </rPr>
          <t>JHB:</t>
        </r>
        <r>
          <rPr>
            <sz val="9"/>
            <color indexed="81"/>
            <rFont val="Tahoma"/>
            <family val="2"/>
          </rPr>
          <t xml:space="preserve">
Herramientas y materiales adicionales para el funcionameinto del vivero dependiendo de la ubicación y requerimientos específicos : manilas, lona verde, plástico de invernadero, sarandas entre otros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PERSONAL</author>
    <author>FERNANDO</author>
  </authors>
  <commentList>
    <comment ref="B28" authorId="0" shapeId="0" xr:uid="{EF9CD5EC-F0BA-436C-81DA-333CAD282B0C}">
      <text>
        <r>
          <rPr>
            <sz val="9"/>
            <color indexed="81"/>
            <rFont val="Tahoma"/>
            <family val="2"/>
          </rPr>
          <t xml:space="preserve">NOTA: Cubre alistamiento del terreno, trazado, plateo, ahoyado, abonado, siembra, resiembra (15%), cercado, </t>
        </r>
      </text>
    </comment>
    <comment ref="B48" authorId="0" shapeId="0" xr:uid="{00000000-0006-0000-0300-000001000000}">
      <text>
        <r>
          <rPr>
            <sz val="9"/>
            <color indexed="81"/>
            <rFont val="Tahoma"/>
            <family val="2"/>
          </rPr>
          <t>NOTA:</t>
        </r>
        <r>
          <rPr>
            <b/>
            <sz val="9"/>
            <color indexed="81"/>
            <rFont val="Tahoma"/>
            <family val="2"/>
          </rPr>
          <t xml:space="preserve"> </t>
        </r>
        <r>
          <rPr>
            <sz val="9"/>
            <color indexed="81"/>
            <rFont val="Tahoma"/>
            <family val="2"/>
          </rPr>
          <t>Cubre trazado,  medición, ahoyado, tendida de alambre y puesta en funcionamiento</t>
        </r>
      </text>
    </comment>
    <comment ref="B67" authorId="0" shapeId="0" xr:uid="{00000000-0006-0000-0300-000002000000}">
      <text>
        <r>
          <rPr>
            <b/>
            <sz val="9"/>
            <color indexed="81"/>
            <rFont val="Tahoma"/>
            <family val="2"/>
          </rPr>
          <t>JHB:</t>
        </r>
        <r>
          <rPr>
            <sz val="9"/>
            <color indexed="81"/>
            <rFont val="Tahoma"/>
            <family val="2"/>
          </rPr>
          <t xml:space="preserve">
Cubre trazado,  medición, ahoyado, tendida de alambre y puesta en funcionamiento</t>
        </r>
      </text>
    </comment>
    <comment ref="B88" authorId="0" shapeId="0" xr:uid="{00000000-0006-0000-0300-000003000000}">
      <text>
        <r>
          <rPr>
            <b/>
            <sz val="9"/>
            <color indexed="81"/>
            <rFont val="Tahoma"/>
            <family val="2"/>
          </rPr>
          <t>JHB:</t>
        </r>
        <r>
          <rPr>
            <sz val="9"/>
            <color indexed="81"/>
            <rFont val="Tahoma"/>
            <family val="2"/>
          </rPr>
          <t xml:space="preserve">
Cubre trazado,  medición, ahoyado, tendida de alambre y puesta en funcionamiento</t>
        </r>
      </text>
    </comment>
    <comment ref="B93" authorId="1" shapeId="0" xr:uid="{00000000-0006-0000-0300-000004000000}">
      <text>
        <r>
          <rPr>
            <b/>
            <sz val="9"/>
            <color indexed="81"/>
            <rFont val="Tahoma"/>
            <family val="2"/>
          </rPr>
          <t>FERNANDO:</t>
        </r>
        <r>
          <rPr>
            <sz val="9"/>
            <color indexed="81"/>
            <rFont val="Tahoma"/>
            <family val="2"/>
          </rPr>
          <t xml:space="preserve">
|</t>
        </r>
      </text>
    </comment>
    <comment ref="B109" authorId="0" shapeId="0" xr:uid="{00000000-0006-0000-0300-000005000000}">
      <text>
        <r>
          <rPr>
            <b/>
            <sz val="9"/>
            <color indexed="81"/>
            <rFont val="Tahoma"/>
            <family val="2"/>
          </rPr>
          <t>JHB:</t>
        </r>
        <r>
          <rPr>
            <sz val="9"/>
            <color indexed="81"/>
            <rFont val="Tahoma"/>
            <family val="2"/>
          </rPr>
          <t xml:space="preserve">
Cubre trazado,  medición, ahoyado, tendida de alambre y puesta en funcionamiento</t>
        </r>
      </text>
    </comment>
    <comment ref="B130" authorId="0" shapeId="0" xr:uid="{00000000-0006-0000-0300-000006000000}">
      <text>
        <r>
          <rPr>
            <b/>
            <sz val="9"/>
            <color indexed="81"/>
            <rFont val="Tahoma"/>
            <family val="2"/>
          </rPr>
          <t>JHB:</t>
        </r>
        <r>
          <rPr>
            <sz val="9"/>
            <color indexed="81"/>
            <rFont val="Tahoma"/>
            <family val="2"/>
          </rPr>
          <t xml:space="preserve">
Cubre trazado,  medición, ahoyado, tendida de alambre y puesta en funcionamiento</t>
        </r>
      </text>
    </comment>
  </commentList>
</comments>
</file>

<file path=xl/sharedStrings.xml><?xml version="1.0" encoding="utf-8"?>
<sst xmlns="http://schemas.openxmlformats.org/spreadsheetml/2006/main" count="618" uniqueCount="238">
  <si>
    <t>Unidades</t>
  </si>
  <si>
    <t>1.2. Mano de obra</t>
  </si>
  <si>
    <t>Preparación terreno (Rocería y limpia)</t>
  </si>
  <si>
    <t>Jornal</t>
  </si>
  <si>
    <t>Trazado (Reconocimiento del Área)</t>
  </si>
  <si>
    <t>Repique</t>
  </si>
  <si>
    <t>Plateo y ahoyado</t>
  </si>
  <si>
    <t>Transporte de plántulas (menor)</t>
  </si>
  <si>
    <t>Siembra</t>
  </si>
  <si>
    <t>Control fitosanitario</t>
  </si>
  <si>
    <t xml:space="preserve">Aplicación fertilizantes </t>
  </si>
  <si>
    <t>Replante</t>
  </si>
  <si>
    <t>Limpias</t>
  </si>
  <si>
    <t>Barreras corta fuegos (400 m lineales por 5 m de ancho)</t>
  </si>
  <si>
    <t>Subtotal mano de obra</t>
  </si>
  <si>
    <t>1.3. Insumos</t>
  </si>
  <si>
    <t>Plántulas</t>
  </si>
  <si>
    <t>Fertilizante Compuesto</t>
  </si>
  <si>
    <t>Kg</t>
  </si>
  <si>
    <t>Fertilizantes Organicos</t>
  </si>
  <si>
    <t>Cal Dolomítica (CALFOS)</t>
  </si>
  <si>
    <t>Insecticida Biológico</t>
  </si>
  <si>
    <t>Alambre</t>
  </si>
  <si>
    <t>Grapas</t>
  </si>
  <si>
    <t>Subtotal insumos</t>
  </si>
  <si>
    <t xml:space="preserve">Total Costos directos </t>
  </si>
  <si>
    <t>Herramientas (5% de mano de obra)</t>
  </si>
  <si>
    <t>Transporte insumos (15% costos de insumos)</t>
  </si>
  <si>
    <t>Asistencia Técnica (10% mano de obra + insumos)</t>
  </si>
  <si>
    <t>Labores mantenimiento del año</t>
  </si>
  <si>
    <t xml:space="preserve">Total Costos Indirectos </t>
  </si>
  <si>
    <t>Ahoyado</t>
  </si>
  <si>
    <t>Transporte menor</t>
  </si>
  <si>
    <t>Mantenimiento de aislamiento</t>
  </si>
  <si>
    <t xml:space="preserve">Total aislamiento </t>
  </si>
  <si>
    <t>Monitoreo</t>
  </si>
  <si>
    <t>Total Costo Establecimiento y Mantenimiento</t>
  </si>
  <si>
    <t>Costos Directos</t>
  </si>
  <si>
    <t>Costos Indirectos</t>
  </si>
  <si>
    <t>Costos de Establecimiento por Hectárea</t>
  </si>
  <si>
    <t xml:space="preserve">Costos de Aislamiento por Hectárea </t>
  </si>
  <si>
    <t>Totales</t>
  </si>
  <si>
    <t>Unitarios</t>
  </si>
  <si>
    <t>Unitario /Unidades</t>
  </si>
  <si>
    <t>Adecuacion del terreno y montaje del vivero</t>
  </si>
  <si>
    <t>Consecusion de semillas</t>
  </si>
  <si>
    <t>Selección de semillas</t>
  </si>
  <si>
    <t>Tratamientos pregerminativos de las semillas</t>
  </si>
  <si>
    <t>Elaboracion de las camaras de compostaje</t>
  </si>
  <si>
    <t>Preparacion del sustracto</t>
  </si>
  <si>
    <t>Embolsado</t>
  </si>
  <si>
    <t>Trasplante</t>
  </si>
  <si>
    <t>Encarrado</t>
  </si>
  <si>
    <t>Desyerbas</t>
  </si>
  <si>
    <t>Basamid</t>
  </si>
  <si>
    <t>Alysin Extracto</t>
  </si>
  <si>
    <t>Lt</t>
  </si>
  <si>
    <t>Humus Mull</t>
  </si>
  <si>
    <t>Carbendazil</t>
  </si>
  <si>
    <t>Cascarilla</t>
  </si>
  <si>
    <t>Bulto</t>
  </si>
  <si>
    <t>1.4. Materiales</t>
  </si>
  <si>
    <t>Und</t>
  </si>
  <si>
    <t>Mt2</t>
  </si>
  <si>
    <t>Listones de madera 10x10x3mts</t>
  </si>
  <si>
    <t>Listones de madera 10x10x4mts</t>
  </si>
  <si>
    <t>Amarres</t>
  </si>
  <si>
    <t>Puntillas</t>
  </si>
  <si>
    <t>Tabla Burra 25x3</t>
  </si>
  <si>
    <t>Listones de madera 5x5x3mts</t>
  </si>
  <si>
    <t xml:space="preserve">Plastico </t>
  </si>
  <si>
    <t>Varilla 6mm</t>
  </si>
  <si>
    <t>Carretillas</t>
  </si>
  <si>
    <t>Segueta</t>
  </si>
  <si>
    <t>Machetes</t>
  </si>
  <si>
    <t>Alicates</t>
  </si>
  <si>
    <t>Decametro</t>
  </si>
  <si>
    <t>Flexometro</t>
  </si>
  <si>
    <t>Hombresolo</t>
  </si>
  <si>
    <t>Bomba de Espalda</t>
  </si>
  <si>
    <t>Regaderas</t>
  </si>
  <si>
    <t>Tanque 1000 lts</t>
  </si>
  <si>
    <t>Manguera de succion</t>
  </si>
  <si>
    <t>Mts</t>
  </si>
  <si>
    <t>Maguera de PP 1 1/2</t>
  </si>
  <si>
    <t>Manguera Jardin x20mts</t>
  </si>
  <si>
    <t>Manguera de PP 1/2</t>
  </si>
  <si>
    <t>Canecas 55Gl</t>
  </si>
  <si>
    <t>Bolsas 7x14</t>
  </si>
  <si>
    <t>Motobomba 5 Hp</t>
  </si>
  <si>
    <t>Barras</t>
  </si>
  <si>
    <t>Polisombra x rollo</t>
  </si>
  <si>
    <t>Lb</t>
  </si>
  <si>
    <t>Guadaña</t>
  </si>
  <si>
    <t>Palas con cabo</t>
  </si>
  <si>
    <t>Palin con cabo</t>
  </si>
  <si>
    <t>Serruchos carpintero</t>
  </si>
  <si>
    <t>Plateo</t>
  </si>
  <si>
    <t>Fertilizante Compuesto: Remital o Basacote</t>
  </si>
  <si>
    <t>Fertilizantes Organicos: Humus Mull</t>
  </si>
  <si>
    <t>Insecticida Biológico: Alysin Extracto</t>
  </si>
  <si>
    <t>Costos de Establecimiento del Aislamiento</t>
  </si>
  <si>
    <t>Subtotal materiales</t>
  </si>
  <si>
    <t>Total Costo Establecimiento del vivero (1 año)</t>
  </si>
  <si>
    <t>Plantulas x Hectarea</t>
  </si>
  <si>
    <t>Restauracion de Bosque</t>
  </si>
  <si>
    <t>Hectareas</t>
  </si>
  <si>
    <t>Total area a sembrar</t>
  </si>
  <si>
    <t>Resiembra</t>
  </si>
  <si>
    <t>Areas a Restaurar</t>
  </si>
  <si>
    <t>Viverista</t>
  </si>
  <si>
    <t>Transporte insumos (15% costos de insumos y materiales)</t>
  </si>
  <si>
    <t>Total costo por Plantula</t>
  </si>
  <si>
    <t>Sueldo</t>
  </si>
  <si>
    <t>Prestaciones sociales (53%)</t>
  </si>
  <si>
    <t>Comida</t>
  </si>
  <si>
    <t>Transporte</t>
  </si>
  <si>
    <t>Alojamiento (A cargo del dueño del proyecto)</t>
  </si>
  <si>
    <t>TOTAL COSTO OPERARIO/MES</t>
  </si>
  <si>
    <t>COSTO DEL JORNAL</t>
  </si>
  <si>
    <t>Dotacion</t>
  </si>
  <si>
    <t>COSTO MANO DE OBRA DEL VIVERISTA</t>
  </si>
  <si>
    <t>Turba</t>
  </si>
  <si>
    <t>Areas a Aislar</t>
  </si>
  <si>
    <t>Bosque</t>
  </si>
  <si>
    <t>Total area a Cercar</t>
  </si>
  <si>
    <t>Sabana</t>
  </si>
  <si>
    <t>Cercas en Metros</t>
  </si>
  <si>
    <t>Cerca en Metros x Hectarea</t>
  </si>
  <si>
    <t xml:space="preserve">Subtotal materiales </t>
  </si>
  <si>
    <t>Costos Directos en Postes de cemento y Alambre de Pua x 1000 mts</t>
  </si>
  <si>
    <t>Mano de obra x poste</t>
  </si>
  <si>
    <t>Transporte Materiales</t>
  </si>
  <si>
    <t>Poste de 10x10x2mts    45 kg</t>
  </si>
  <si>
    <t>Templete de 12x12x2,1mts  70 kg</t>
  </si>
  <si>
    <t>Pie de amigo 10x10x2 mts  45 kg</t>
  </si>
  <si>
    <t>Viaje</t>
  </si>
  <si>
    <t>Rodas Contra incendio</t>
  </si>
  <si>
    <t>Total costo 1000 mts de cerca</t>
  </si>
  <si>
    <t>Costo x Metro de cerca</t>
  </si>
  <si>
    <t>Costo x hectarea</t>
  </si>
  <si>
    <t>Estacon de 7 cms x 2.1 metros   10 Kg</t>
  </si>
  <si>
    <t>Templete estacon de 12cms x 2,1mts    24 kg</t>
  </si>
  <si>
    <t>Pie de amigo Estacon 10cm x 2.1 mts   19 Kg</t>
  </si>
  <si>
    <t>Mtl</t>
  </si>
  <si>
    <t>Aisladores inicio-fin</t>
  </si>
  <si>
    <t xml:space="preserve">Aislador </t>
  </si>
  <si>
    <t>Mt</t>
  </si>
  <si>
    <t>Costos Directos en Postes de Madera y Poste plastico  - cerca Electrica</t>
  </si>
  <si>
    <t>Impulsor speeddrite 3000 30kms +paneles,controlador y baterias</t>
  </si>
  <si>
    <t>Costos Directos en Postes de Madera y varilla  - cerca Electrica</t>
  </si>
  <si>
    <t>Varilla 12mm x 1.65 mts</t>
  </si>
  <si>
    <t>Aislador varilla</t>
  </si>
  <si>
    <t>Abingra</t>
  </si>
  <si>
    <t>Enmienda Abingra</t>
  </si>
  <si>
    <t>Maquinaria Tractor con remolque</t>
  </si>
  <si>
    <t>dia</t>
  </si>
  <si>
    <t>Costos Directos en Postes de Madera y Alambre de Pua x 1000 mts</t>
  </si>
  <si>
    <t>Costos Directos en Postes de Madera y cerca Electrica x 1000 mts</t>
  </si>
  <si>
    <t>Total Costos indirectos</t>
  </si>
  <si>
    <t>Canastillas</t>
  </si>
  <si>
    <t>Rondas Contra incendio</t>
  </si>
  <si>
    <t>Raizal micorrizas</t>
  </si>
  <si>
    <t>Diablo Alicate</t>
  </si>
  <si>
    <t>POR AÑO</t>
  </si>
  <si>
    <t>Alambre de Pua Cal 12,5 x 4 Hilos</t>
  </si>
  <si>
    <t>Alambre acerado galvanizado Cal 12,5 x 3 Hilos</t>
  </si>
  <si>
    <t xml:space="preserve">Alambre acerado galvanizado Cal 12,5 x 3 Hilos </t>
  </si>
  <si>
    <t>Valor</t>
  </si>
  <si>
    <t>COSTO MANO DE OBRA OPERARIOS CON EXPERIENCIA EN VIVERO Y ESTABLECIMIENTOS FORESTALES</t>
  </si>
  <si>
    <t>Semilla (Se obtiene de la zona)</t>
  </si>
  <si>
    <t>Tejas de Zinc</t>
  </si>
  <si>
    <t>Restauracion de otros ecosistemas</t>
  </si>
  <si>
    <t>Unidad</t>
  </si>
  <si>
    <t>Hectárea</t>
  </si>
  <si>
    <t>Levantamiento topografico</t>
  </si>
  <si>
    <t>JurÍdico</t>
  </si>
  <si>
    <t>Financiero</t>
  </si>
  <si>
    <t>Ambiental (due diligence y trámite)</t>
  </si>
  <si>
    <t>Diseño de plan de manejo</t>
  </si>
  <si>
    <t>Total pre/establecimiento</t>
  </si>
  <si>
    <t>$x Hectárea</t>
  </si>
  <si>
    <t>Costos de Pre-establecimiento (Estudios previos)</t>
  </si>
  <si>
    <t>Total plántulas a sembrar</t>
  </si>
  <si>
    <t>Total Plántulas a producir en Vivero</t>
  </si>
  <si>
    <t>Total establecimiento, mantenimiento y aislamiento y monitoreo</t>
  </si>
  <si>
    <t xml:space="preserve">Costos de aislamiento por Hectárea </t>
  </si>
  <si>
    <t>Gastos prediales previos a la ejecución</t>
  </si>
  <si>
    <t>Gastos financieros y  administrativos</t>
  </si>
  <si>
    <t>Estrategia de  mercadeo y comunicaciónes, talleres, socialización y procesos de  concertación.</t>
  </si>
  <si>
    <t>Estudios geográficos</t>
  </si>
  <si>
    <t>Estudios hidrológicos</t>
  </si>
  <si>
    <t>Estudios edafológicos</t>
  </si>
  <si>
    <t>Diseño de las acciones de preservación</t>
  </si>
  <si>
    <t>Ejecución y mantenimiento de las acciones de preservación</t>
  </si>
  <si>
    <t>Canon del arriendo</t>
  </si>
  <si>
    <t>Costo x hectárea</t>
  </si>
  <si>
    <t>Diseño de las acciones de restauración</t>
  </si>
  <si>
    <t>Ejecución y mantenimiento de las acciones de restauración</t>
  </si>
  <si>
    <t>Pago del incentivo en dinero</t>
  </si>
  <si>
    <t>Arrendamiento - Costos asociados</t>
  </si>
  <si>
    <t>Pago por servicios ambientales (PSA) - Costos asociados</t>
  </si>
  <si>
    <t>Acuerdos de conservación - Costos asociados</t>
  </si>
  <si>
    <t>Costos asociados al proceso de consulta previa, en caso que se requiera</t>
  </si>
  <si>
    <t>Estrategia de mercadeo y comunicaciónes, talleres, socialización y procesos de  concertación.</t>
  </si>
  <si>
    <t>Usufructo - Costos asociados</t>
  </si>
  <si>
    <t>Pago por el usufructo</t>
  </si>
  <si>
    <t>Servidumbres - Costos asociados</t>
  </si>
  <si>
    <t>Pago por servidumbre</t>
  </si>
  <si>
    <t xml:space="preserve">Materiales </t>
  </si>
  <si>
    <t>Costos Directos cerca viva a una distancia de siembra de 4m entre árboles</t>
  </si>
  <si>
    <t>Rastra</t>
  </si>
  <si>
    <t>Pase</t>
  </si>
  <si>
    <t xml:space="preserve">Mano de obra </t>
  </si>
  <si>
    <t>Materiales e insumos</t>
  </si>
  <si>
    <t>Plantas de 30 - 35 cm de alto de especies</t>
  </si>
  <si>
    <t>Roca fosfórica</t>
  </si>
  <si>
    <t>Yeso agrícola</t>
  </si>
  <si>
    <t>Cal dolomítica</t>
  </si>
  <si>
    <t>Fosfato diamónico (DAP)</t>
  </si>
  <si>
    <t>Sulfomag</t>
  </si>
  <si>
    <t>Borozinco</t>
  </si>
  <si>
    <t>Alambre de púas calibre 12,5 Tigre</t>
  </si>
  <si>
    <t>Poste de madera inmunizada (templador)</t>
  </si>
  <si>
    <t>Grapa Tigre</t>
  </si>
  <si>
    <t>Alambre de amarre</t>
  </si>
  <si>
    <t>Insecticida</t>
  </si>
  <si>
    <t>Muestra de suelo</t>
  </si>
  <si>
    <t>Ingeniero forestal</t>
  </si>
  <si>
    <t>Transporte de plántulas</t>
  </si>
  <si>
    <t>Transporte de insumos y materiales</t>
  </si>
  <si>
    <t>Kilogramo</t>
  </si>
  <si>
    <t>Litro</t>
  </si>
  <si>
    <t>Global</t>
  </si>
  <si>
    <t xml:space="preserve">Subtotal mano de obra y transporte </t>
  </si>
  <si>
    <t>Con el apoyo de</t>
  </si>
  <si>
    <t>ACUERDO # TW71 celebrado entre WWF y WCS para el proyecto “Conservación de la biodiversidad en paisajes impactados por la minería en la Región del Choco Biogeográfico” que tiene por objeto “Realizar el piloto práctico de los ‘Lineamientos para el desarrollo de planes de compensación ambiental en el Chocó biogeográfico’”.</t>
  </si>
  <si>
    <t>Modelo de estimación de costos
Compensaciones en territorios Colectivos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</si>
</sst>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164" formatCode="_-* #,##0.00\ &quot;€&quot;_-;\-* #,##0.00\ &quot;€&quot;_-;_-* &quot;-&quot;??\ &quot;€&quot;_-;_-@_-"/>
    <numFmt numFmtId="165" formatCode="_(* #,##0.00_);_(* \(#,##0.00\);_(* &quot;-&quot;??_);_(@_)"/>
    <numFmt numFmtId="166" formatCode="_(* #,##0_);_(* \(#,##0\);_(* &quot;-&quot;??_);_(@_)"/>
    <numFmt numFmtId="167" formatCode="_-[$$-240A]\ * #,##0_-;\-[$$-240A]\ * #,##0_-;_-[$$-240A]\ * &quot;-&quot;??_-;_-@_-"/>
    <numFmt numFmtId="168" formatCode="0.000"/>
    <numFmt numFmtId="169" formatCode="_-[$$-240A]* #,##0_-;\-[$$-240A]* #,##0_-;_-[$$-240A]*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2"/>
      <color rgb="FF000000"/>
      <name val="Calibri"/>
      <family val="2"/>
    </font>
    <font>
      <sz val="11"/>
      <color theme="1"/>
      <name val="Calibri"/>
      <family val="2"/>
    </font>
    <font>
      <b/>
      <sz val="12"/>
      <color rgb="FF000000"/>
      <name val="Calibri"/>
      <family val="2"/>
    </font>
    <font>
      <b/>
      <sz val="9"/>
      <color rgb="FF000000"/>
      <name val="Tahoma"/>
      <family val="2"/>
    </font>
    <font>
      <sz val="9"/>
      <color rgb="FF000000"/>
      <name val="Tahoma"/>
      <family val="2"/>
    </font>
    <font>
      <b/>
      <sz val="18"/>
      <color theme="0"/>
      <name val="Calibri"/>
      <family val="2"/>
      <scheme val="minor"/>
    </font>
    <font>
      <b/>
      <sz val="11"/>
      <color theme="1"/>
      <name val="Calibri"/>
      <family val="2"/>
    </font>
    <font>
      <sz val="9"/>
      <color indexed="81"/>
      <name val="Tahoma"/>
      <family val="2"/>
    </font>
    <font>
      <b/>
      <sz val="9"/>
      <color indexed="81"/>
      <name val="Tahoma"/>
      <family val="2"/>
    </font>
    <font>
      <sz val="11"/>
      <color rgb="FF000000"/>
      <name val="Calibri"/>
      <family val="2"/>
    </font>
    <font>
      <b/>
      <sz val="11"/>
      <color rgb="FF000000"/>
      <name val="Calibri"/>
      <family val="2"/>
    </font>
    <font>
      <sz val="36"/>
      <color theme="1"/>
      <name val="Calibri"/>
      <family val="2"/>
      <scheme val="minor"/>
    </font>
    <font>
      <sz val="12"/>
      <color theme="1"/>
      <name val="Futura Book"/>
      <family val="3"/>
    </font>
  </fonts>
  <fills count="8">
    <fill>
      <patternFill patternType="none"/>
    </fill>
    <fill>
      <patternFill patternType="gray125"/>
    </fill>
    <fill>
      <patternFill patternType="solid">
        <fgColor rgb="FFA6A6A6"/>
        <bgColor rgb="FF000000"/>
      </patternFill>
    </fill>
    <fill>
      <patternFill patternType="solid">
        <fgColor rgb="FFFFFFFF"/>
        <bgColor rgb="FF000000"/>
      </patternFill>
    </fill>
    <fill>
      <patternFill patternType="solid">
        <fgColor rgb="FFD8E4BC"/>
        <bgColor rgb="FF000000"/>
      </patternFill>
    </fill>
    <fill>
      <patternFill patternType="solid">
        <fgColor theme="3" tint="-0.499984740745262"/>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6">
    <xf numFmtId="0" fontId="0" fillId="0" borderId="0"/>
    <xf numFmtId="41" fontId="1"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4" fontId="1" fillId="0" borderId="0" applyFont="0" applyFill="0" applyBorder="0" applyAlignment="0" applyProtection="0"/>
  </cellStyleXfs>
  <cellXfs count="177">
    <xf numFmtId="0" fontId="0" fillId="0" borderId="0" xfId="0"/>
    <xf numFmtId="0" fontId="5" fillId="0" borderId="1" xfId="2" applyFont="1" applyFill="1" applyBorder="1"/>
    <xf numFmtId="165" fontId="6" fillId="0" borderId="1" xfId="3" applyFont="1" applyFill="1" applyBorder="1"/>
    <xf numFmtId="166" fontId="5" fillId="0" borderId="1" xfId="2" applyNumberFormat="1" applyFont="1" applyFill="1" applyBorder="1" applyAlignment="1"/>
    <xf numFmtId="0" fontId="5" fillId="0" borderId="0" xfId="2" applyFont="1" applyFill="1" applyBorder="1"/>
    <xf numFmtId="165" fontId="6" fillId="0" borderId="0" xfId="3" applyFont="1" applyFill="1" applyBorder="1"/>
    <xf numFmtId="0" fontId="5" fillId="2" borderId="0" xfId="2" applyFont="1" applyFill="1" applyBorder="1"/>
    <xf numFmtId="0" fontId="7" fillId="0" borderId="0" xfId="2" applyFont="1" applyFill="1" applyBorder="1"/>
    <xf numFmtId="0" fontId="5" fillId="0" borderId="0" xfId="2" applyFont="1" applyFill="1" applyBorder="1" applyAlignment="1">
      <alignment horizontal="center" vertical="center"/>
    </xf>
    <xf numFmtId="0" fontId="5" fillId="3" borderId="0" xfId="2" applyFont="1" applyFill="1" applyBorder="1"/>
    <xf numFmtId="165" fontId="6" fillId="3" borderId="0" xfId="3" applyFont="1" applyFill="1" applyBorder="1"/>
    <xf numFmtId="1" fontId="5" fillId="3" borderId="0" xfId="2" applyNumberFormat="1" applyFont="1" applyFill="1" applyBorder="1" applyAlignment="1">
      <alignment horizontal="right"/>
    </xf>
    <xf numFmtId="0" fontId="5" fillId="0" borderId="0" xfId="2" applyFont="1" applyFill="1" applyBorder="1" applyAlignment="1">
      <alignment horizontal="left" indent="1"/>
    </xf>
    <xf numFmtId="0" fontId="5" fillId="4" borderId="0" xfId="2" applyFont="1" applyFill="1" applyBorder="1" applyAlignment="1">
      <alignment horizontal="left" vertical="center" wrapText="1"/>
    </xf>
    <xf numFmtId="165" fontId="6" fillId="4" borderId="0" xfId="3" applyFont="1" applyFill="1" applyBorder="1"/>
    <xf numFmtId="166" fontId="6" fillId="4" borderId="0" xfId="3" applyNumberFormat="1" applyFont="1" applyFill="1" applyBorder="1"/>
    <xf numFmtId="1" fontId="5" fillId="4" borderId="0" xfId="2" applyNumberFormat="1" applyFont="1" applyFill="1" applyBorder="1" applyAlignment="1">
      <alignment horizontal="right"/>
    </xf>
    <xf numFmtId="1" fontId="5" fillId="4" borderId="5" xfId="2" applyNumberFormat="1" applyFont="1" applyFill="1" applyBorder="1" applyAlignment="1">
      <alignment horizontal="right"/>
    </xf>
    <xf numFmtId="0" fontId="5" fillId="4" borderId="0" xfId="2" applyFont="1" applyFill="1" applyBorder="1" applyAlignment="1">
      <alignment horizontal="left" vertical="center"/>
    </xf>
    <xf numFmtId="0" fontId="7" fillId="3" borderId="0" xfId="2" applyFont="1" applyFill="1" applyBorder="1"/>
    <xf numFmtId="165" fontId="7" fillId="3" borderId="0" xfId="3" applyFont="1" applyFill="1" applyBorder="1"/>
    <xf numFmtId="1" fontId="7" fillId="3" borderId="0" xfId="2" applyNumberFormat="1" applyFont="1" applyFill="1" applyBorder="1" applyAlignment="1">
      <alignment horizontal="right"/>
    </xf>
    <xf numFmtId="1" fontId="7" fillId="3" borderId="5" xfId="2" applyNumberFormat="1" applyFont="1" applyFill="1" applyBorder="1" applyAlignment="1">
      <alignment horizontal="right"/>
    </xf>
    <xf numFmtId="1" fontId="5" fillId="3" borderId="5" xfId="2" applyNumberFormat="1" applyFont="1" applyFill="1" applyBorder="1" applyAlignment="1">
      <alignment horizontal="right"/>
    </xf>
    <xf numFmtId="0" fontId="5" fillId="3" borderId="0" xfId="2" applyFont="1" applyFill="1" applyBorder="1" applyAlignment="1">
      <alignment horizontal="left"/>
    </xf>
    <xf numFmtId="165" fontId="5" fillId="3" borderId="0" xfId="3" applyFont="1" applyFill="1" applyBorder="1"/>
    <xf numFmtId="0" fontId="5" fillId="4" borderId="0" xfId="2" applyFont="1" applyFill="1" applyBorder="1" applyAlignment="1">
      <alignment horizontal="left"/>
    </xf>
    <xf numFmtId="9" fontId="6" fillId="4" borderId="0" xfId="4" applyFont="1" applyFill="1" applyBorder="1" applyAlignment="1">
      <alignment horizontal="right"/>
    </xf>
    <xf numFmtId="9" fontId="6" fillId="4" borderId="5" xfId="4" applyFont="1" applyFill="1" applyBorder="1" applyAlignment="1">
      <alignment horizontal="right"/>
    </xf>
    <xf numFmtId="0" fontId="5" fillId="0" borderId="0" xfId="2" applyFont="1" applyFill="1" applyBorder="1" applyAlignment="1">
      <alignment horizontal="right"/>
    </xf>
    <xf numFmtId="165" fontId="5" fillId="0" borderId="0" xfId="2" applyNumberFormat="1" applyFont="1" applyFill="1" applyBorder="1"/>
    <xf numFmtId="0" fontId="7" fillId="0" borderId="1" xfId="2" applyFont="1" applyFill="1" applyBorder="1"/>
    <xf numFmtId="0" fontId="5" fillId="0" borderId="5" xfId="2" applyFont="1" applyFill="1" applyBorder="1"/>
    <xf numFmtId="0" fontId="7" fillId="2" borderId="0" xfId="2" applyFont="1" applyFill="1" applyBorder="1"/>
    <xf numFmtId="165" fontId="6" fillId="2" borderId="0" xfId="3" applyFont="1" applyFill="1" applyBorder="1"/>
    <xf numFmtId="0" fontId="5" fillId="2" borderId="0" xfId="2" applyFont="1" applyFill="1" applyBorder="1" applyAlignment="1">
      <alignment horizontal="right"/>
    </xf>
    <xf numFmtId="0" fontId="5" fillId="2" borderId="5" xfId="2" applyFont="1" applyFill="1" applyBorder="1" applyAlignment="1">
      <alignment horizontal="right"/>
    </xf>
    <xf numFmtId="0" fontId="5" fillId="0" borderId="0" xfId="2" applyFont="1" applyFill="1" applyBorder="1" applyAlignment="1">
      <alignment horizontal="left"/>
    </xf>
    <xf numFmtId="0" fontId="0" fillId="0" borderId="1" xfId="0" applyBorder="1"/>
    <xf numFmtId="0" fontId="0" fillId="0" borderId="0" xfId="0" applyBorder="1"/>
    <xf numFmtId="166" fontId="5" fillId="0" borderId="0" xfId="2" applyNumberFormat="1" applyFont="1" applyFill="1" applyBorder="1" applyAlignment="1"/>
    <xf numFmtId="0" fontId="2" fillId="0" borderId="1" xfId="0" applyFont="1" applyBorder="1"/>
    <xf numFmtId="0" fontId="2" fillId="0" borderId="0" xfId="0" applyFont="1"/>
    <xf numFmtId="0" fontId="10" fillId="5" borderId="0" xfId="0" applyFont="1" applyFill="1"/>
    <xf numFmtId="0" fontId="3" fillId="5" borderId="0" xfId="0" applyFont="1" applyFill="1"/>
    <xf numFmtId="0" fontId="7" fillId="0" borderId="1" xfId="2" applyFont="1" applyFill="1" applyBorder="1" applyAlignment="1">
      <alignment horizontal="left"/>
    </xf>
    <xf numFmtId="0" fontId="0" fillId="5" borderId="0" xfId="0" applyFill="1"/>
    <xf numFmtId="41" fontId="7" fillId="0" borderId="1" xfId="1" applyFont="1" applyFill="1" applyBorder="1" applyAlignment="1">
      <alignment horizontal="right"/>
    </xf>
    <xf numFmtId="41" fontId="7" fillId="0" borderId="6" xfId="1" applyFont="1" applyFill="1" applyBorder="1" applyAlignment="1">
      <alignment horizontal="right"/>
    </xf>
    <xf numFmtId="41" fontId="2" fillId="0" borderId="0" xfId="1" applyFont="1"/>
    <xf numFmtId="41" fontId="5" fillId="0" borderId="0" xfId="1" applyFont="1" applyFill="1" applyBorder="1"/>
    <xf numFmtId="41" fontId="5" fillId="0" borderId="0" xfId="1" applyFont="1" applyFill="1" applyBorder="1" applyAlignment="1">
      <alignment horizontal="right"/>
    </xf>
    <xf numFmtId="41" fontId="6" fillId="0" borderId="0" xfId="1" applyFont="1" applyFill="1" applyBorder="1" applyAlignment="1">
      <alignment horizontal="right"/>
    </xf>
    <xf numFmtId="41" fontId="11" fillId="0" borderId="1" xfId="1" applyFont="1" applyFill="1" applyBorder="1"/>
    <xf numFmtId="41" fontId="7" fillId="0" borderId="0" xfId="1" applyFont="1" applyFill="1" applyBorder="1" applyAlignment="1">
      <alignment horizontal="right"/>
    </xf>
    <xf numFmtId="41" fontId="5" fillId="0" borderId="1" xfId="1" applyFont="1" applyFill="1" applyBorder="1" applyAlignment="1"/>
    <xf numFmtId="41" fontId="2" fillId="0" borderId="1" xfId="1" applyFont="1" applyBorder="1"/>
    <xf numFmtId="167" fontId="0" fillId="0" borderId="0" xfId="5" applyNumberFormat="1" applyFont="1"/>
    <xf numFmtId="167" fontId="7" fillId="0" borderId="0" xfId="5" applyNumberFormat="1" applyFont="1" applyFill="1" applyBorder="1"/>
    <xf numFmtId="167" fontId="0" fillId="0" borderId="0" xfId="0" applyNumberFormat="1"/>
    <xf numFmtId="0" fontId="7" fillId="0" borderId="2" xfId="2" applyFont="1" applyFill="1" applyBorder="1"/>
    <xf numFmtId="0" fontId="5" fillId="3" borderId="3" xfId="2" applyFont="1" applyFill="1" applyBorder="1" applyAlignment="1">
      <alignment horizontal="left"/>
    </xf>
    <xf numFmtId="165" fontId="6" fillId="3" borderId="3" xfId="3" applyFont="1" applyFill="1" applyBorder="1"/>
    <xf numFmtId="167" fontId="7" fillId="0" borderId="4" xfId="5" applyNumberFormat="1" applyFont="1" applyFill="1" applyBorder="1"/>
    <xf numFmtId="0" fontId="0" fillId="0" borderId="6" xfId="0" applyBorder="1"/>
    <xf numFmtId="0" fontId="7" fillId="0" borderId="11" xfId="2" applyFont="1" applyFill="1" applyBorder="1"/>
    <xf numFmtId="9" fontId="5" fillId="0" borderId="0" xfId="2" applyNumberFormat="1" applyFont="1" applyFill="1" applyBorder="1"/>
    <xf numFmtId="0" fontId="5" fillId="0" borderId="7" xfId="2" applyFont="1" applyFill="1" applyBorder="1"/>
    <xf numFmtId="165" fontId="6" fillId="0" borderId="7" xfId="3" applyFont="1" applyFill="1" applyBorder="1"/>
    <xf numFmtId="0" fontId="5" fillId="0" borderId="10" xfId="2" applyFont="1" applyFill="1" applyBorder="1"/>
    <xf numFmtId="165" fontId="6" fillId="0" borderId="10" xfId="3" applyFont="1" applyFill="1" applyBorder="1"/>
    <xf numFmtId="0" fontId="0" fillId="0" borderId="10" xfId="0" applyBorder="1"/>
    <xf numFmtId="0" fontId="7" fillId="0" borderId="10" xfId="2" applyFont="1" applyFill="1" applyBorder="1"/>
    <xf numFmtId="9" fontId="5" fillId="0" borderId="10" xfId="2" applyNumberFormat="1" applyFont="1" applyFill="1" applyBorder="1"/>
    <xf numFmtId="0" fontId="7" fillId="0" borderId="12" xfId="2" applyFont="1" applyFill="1" applyBorder="1"/>
    <xf numFmtId="9" fontId="7" fillId="0" borderId="12" xfId="2" applyNumberFormat="1" applyFont="1" applyFill="1" applyBorder="1"/>
    <xf numFmtId="165" fontId="11" fillId="0" borderId="12" xfId="3" applyFont="1" applyFill="1" applyBorder="1"/>
    <xf numFmtId="166" fontId="0" fillId="0" borderId="0" xfId="0" applyNumberFormat="1"/>
    <xf numFmtId="0" fontId="5" fillId="3" borderId="1" xfId="2" applyFont="1" applyFill="1" applyBorder="1" applyAlignment="1">
      <alignment horizontal="left"/>
    </xf>
    <xf numFmtId="165" fontId="5" fillId="3" borderId="1" xfId="3" applyFont="1" applyFill="1" applyBorder="1"/>
    <xf numFmtId="167" fontId="7" fillId="0" borderId="6" xfId="5" applyNumberFormat="1" applyFont="1" applyFill="1" applyBorder="1"/>
    <xf numFmtId="0" fontId="7" fillId="3" borderId="1" xfId="2" applyFont="1" applyFill="1" applyBorder="1"/>
    <xf numFmtId="165" fontId="7" fillId="3" borderId="1" xfId="3" applyFont="1" applyFill="1" applyBorder="1"/>
    <xf numFmtId="0" fontId="7" fillId="0" borderId="2" xfId="2" applyFont="1" applyFill="1" applyBorder="1" applyAlignment="1">
      <alignment horizontal="left"/>
    </xf>
    <xf numFmtId="0" fontId="7" fillId="0" borderId="3" xfId="2" applyFont="1" applyFill="1" applyBorder="1"/>
    <xf numFmtId="0" fontId="2" fillId="0" borderId="3" xfId="0" applyFont="1" applyBorder="1"/>
    <xf numFmtId="0" fontId="7" fillId="0" borderId="13" xfId="2" applyFont="1" applyFill="1" applyBorder="1"/>
    <xf numFmtId="0" fontId="5" fillId="3" borderId="7" xfId="2" applyFont="1" applyFill="1" applyBorder="1"/>
    <xf numFmtId="165" fontId="6" fillId="3" borderId="7" xfId="3" applyFont="1" applyFill="1" applyBorder="1"/>
    <xf numFmtId="0" fontId="0" fillId="0" borderId="7" xfId="0" applyBorder="1"/>
    <xf numFmtId="0" fontId="0" fillId="0" borderId="14" xfId="0" applyBorder="1"/>
    <xf numFmtId="0" fontId="7" fillId="0" borderId="15" xfId="2" applyFont="1" applyFill="1" applyBorder="1"/>
    <xf numFmtId="167" fontId="0" fillId="0" borderId="5" xfId="5" applyNumberFormat="1" applyFont="1" applyBorder="1"/>
    <xf numFmtId="0" fontId="5" fillId="0" borderId="15" xfId="2" applyFont="1" applyFill="1" applyBorder="1" applyAlignment="1">
      <alignment horizontal="left" indent="1"/>
    </xf>
    <xf numFmtId="0" fontId="5" fillId="0" borderId="16" xfId="2" applyFont="1" applyFill="1" applyBorder="1" applyAlignment="1">
      <alignment horizontal="left" indent="1"/>
    </xf>
    <xf numFmtId="0" fontId="5" fillId="4" borderId="8" xfId="2" applyFont="1" applyFill="1" applyBorder="1" applyAlignment="1">
      <alignment horizontal="left" vertical="center"/>
    </xf>
    <xf numFmtId="1" fontId="5" fillId="4" borderId="8" xfId="2" applyNumberFormat="1" applyFont="1" applyFill="1" applyBorder="1" applyAlignment="1">
      <alignment horizontal="right"/>
    </xf>
    <xf numFmtId="167" fontId="0" fillId="0" borderId="9" xfId="5" applyNumberFormat="1" applyFont="1" applyBorder="1"/>
    <xf numFmtId="167" fontId="0" fillId="0" borderId="14" xfId="0" applyNumberFormat="1" applyBorder="1"/>
    <xf numFmtId="0" fontId="5" fillId="4" borderId="8" xfId="2" applyFont="1" applyFill="1" applyBorder="1"/>
    <xf numFmtId="0" fontId="5" fillId="3" borderId="7" xfId="2" applyFont="1" applyFill="1" applyBorder="1" applyAlignment="1">
      <alignment horizontal="left"/>
    </xf>
    <xf numFmtId="165" fontId="5" fillId="3" borderId="7" xfId="3" applyFont="1" applyFill="1" applyBorder="1"/>
    <xf numFmtId="167" fontId="7" fillId="0" borderId="14" xfId="5" applyNumberFormat="1" applyFont="1" applyFill="1" applyBorder="1"/>
    <xf numFmtId="0" fontId="5" fillId="4" borderId="8" xfId="2" applyFont="1" applyFill="1" applyBorder="1" applyAlignment="1">
      <alignment horizontal="left" vertical="center" wrapText="1"/>
    </xf>
    <xf numFmtId="0" fontId="7" fillId="0" borderId="17" xfId="2" applyFont="1" applyFill="1" applyBorder="1" applyAlignment="1">
      <alignment horizontal="left"/>
    </xf>
    <xf numFmtId="0" fontId="7" fillId="0" borderId="18" xfId="2" applyFont="1" applyFill="1" applyBorder="1"/>
    <xf numFmtId="0" fontId="2" fillId="0" borderId="18" xfId="0" applyFont="1" applyBorder="1"/>
    <xf numFmtId="167" fontId="7" fillId="0" borderId="19" xfId="5" applyNumberFormat="1" applyFont="1" applyFill="1" applyBorder="1"/>
    <xf numFmtId="167" fontId="0" fillId="0" borderId="5" xfId="0" applyNumberFormat="1" applyBorder="1"/>
    <xf numFmtId="0" fontId="0" fillId="0" borderId="5" xfId="0" applyBorder="1"/>
    <xf numFmtId="167" fontId="6" fillId="4" borderId="0" xfId="3" applyNumberFormat="1" applyFont="1" applyFill="1" applyBorder="1"/>
    <xf numFmtId="167" fontId="0" fillId="0" borderId="10" xfId="5" applyNumberFormat="1" applyFont="1" applyBorder="1"/>
    <xf numFmtId="167" fontId="7" fillId="0" borderId="12" xfId="5" applyNumberFormat="1" applyFont="1" applyFill="1" applyBorder="1"/>
    <xf numFmtId="168" fontId="5" fillId="4" borderId="0" xfId="2" applyNumberFormat="1" applyFont="1" applyFill="1" applyBorder="1" applyAlignment="1">
      <alignment horizontal="right"/>
    </xf>
    <xf numFmtId="4" fontId="6" fillId="4" borderId="0" xfId="3" applyNumberFormat="1" applyFont="1" applyFill="1" applyBorder="1"/>
    <xf numFmtId="0" fontId="7" fillId="3" borderId="7" xfId="2" applyFont="1" applyFill="1" applyBorder="1"/>
    <xf numFmtId="165" fontId="7" fillId="3" borderId="7" xfId="3" applyFont="1" applyFill="1" applyBorder="1"/>
    <xf numFmtId="0" fontId="5" fillId="0" borderId="7" xfId="2" applyFont="1" applyFill="1" applyBorder="1" applyAlignment="1">
      <alignment horizontal="center" vertical="center"/>
    </xf>
    <xf numFmtId="1" fontId="6" fillId="4" borderId="0" xfId="4" applyNumberFormat="1" applyFont="1" applyFill="1" applyBorder="1" applyAlignment="1">
      <alignment horizontal="right"/>
    </xf>
    <xf numFmtId="0" fontId="5" fillId="0" borderId="10" xfId="2" applyFont="1" applyFill="1" applyBorder="1" applyAlignment="1">
      <alignment horizontal="left" indent="1"/>
    </xf>
    <xf numFmtId="0" fontId="7" fillId="0" borderId="10" xfId="2" applyFont="1" applyFill="1" applyBorder="1" applyAlignment="1">
      <alignment horizontal="left"/>
    </xf>
    <xf numFmtId="0" fontId="5" fillId="0" borderId="7" xfId="2" applyFont="1" applyFill="1" applyBorder="1" applyAlignment="1">
      <alignment horizontal="left" indent="1"/>
    </xf>
    <xf numFmtId="0" fontId="7" fillId="0" borderId="8" xfId="2" applyFont="1" applyFill="1" applyBorder="1" applyAlignment="1">
      <alignment horizontal="left"/>
    </xf>
    <xf numFmtId="0" fontId="7" fillId="0" borderId="8" xfId="2" applyFont="1" applyFill="1" applyBorder="1"/>
    <xf numFmtId="0" fontId="5" fillId="0" borderId="20" xfId="2" applyFont="1" applyFill="1" applyBorder="1" applyAlignment="1">
      <alignment horizontal="left" indent="1"/>
    </xf>
    <xf numFmtId="0" fontId="0" fillId="0" borderId="20" xfId="0" applyBorder="1"/>
    <xf numFmtId="1" fontId="7" fillId="0" borderId="10" xfId="2" applyNumberFormat="1" applyFont="1" applyFill="1" applyBorder="1"/>
    <xf numFmtId="1" fontId="0" fillId="0" borderId="10" xfId="0" applyNumberFormat="1" applyBorder="1"/>
    <xf numFmtId="1" fontId="7" fillId="0" borderId="12" xfId="2" applyNumberFormat="1" applyFont="1" applyFill="1" applyBorder="1"/>
    <xf numFmtId="169" fontId="6" fillId="4" borderId="0" xfId="5" applyNumberFormat="1" applyFont="1" applyFill="1" applyBorder="1"/>
    <xf numFmtId="169" fontId="6" fillId="4" borderId="8" xfId="5" applyNumberFormat="1" applyFont="1" applyFill="1" applyBorder="1"/>
    <xf numFmtId="165" fontId="11" fillId="0" borderId="0" xfId="3" applyFont="1" applyFill="1" applyBorder="1" applyAlignment="1">
      <alignment horizontal="center"/>
    </xf>
    <xf numFmtId="169" fontId="6" fillId="4" borderId="0" xfId="3" applyNumberFormat="1" applyFont="1" applyFill="1" applyBorder="1"/>
    <xf numFmtId="169" fontId="7" fillId="3" borderId="1" xfId="3" applyNumberFormat="1" applyFont="1" applyFill="1" applyBorder="1"/>
    <xf numFmtId="165" fontId="11" fillId="3" borderId="0" xfId="3" applyFont="1" applyFill="1" applyBorder="1" applyAlignment="1">
      <alignment horizontal="center" vertical="center"/>
    </xf>
    <xf numFmtId="0" fontId="2" fillId="0" borderId="0" xfId="0" applyFont="1" applyBorder="1" applyAlignment="1">
      <alignment horizontal="center" vertical="center"/>
    </xf>
    <xf numFmtId="0" fontId="5" fillId="0" borderId="0" xfId="2" applyFont="1" applyFill="1" applyBorder="1" applyAlignment="1">
      <alignment horizontal="center"/>
    </xf>
    <xf numFmtId="0" fontId="0" fillId="0" borderId="0" xfId="0" applyFill="1" applyBorder="1"/>
    <xf numFmtId="0" fontId="14" fillId="0" borderId="0" xfId="2" applyFont="1" applyFill="1" applyBorder="1"/>
    <xf numFmtId="42" fontId="6" fillId="0" borderId="0" xfId="3" applyNumberFormat="1" applyFont="1" applyFill="1" applyBorder="1"/>
    <xf numFmtId="0" fontId="15" fillId="0" borderId="8" xfId="2" applyFont="1" applyFill="1" applyBorder="1"/>
    <xf numFmtId="165" fontId="6" fillId="0" borderId="8" xfId="3" applyFont="1" applyFill="1" applyBorder="1"/>
    <xf numFmtId="0" fontId="10" fillId="0" borderId="0" xfId="0" applyFont="1" applyFill="1" applyBorder="1"/>
    <xf numFmtId="0" fontId="3" fillId="0" borderId="0" xfId="0" applyFont="1" applyFill="1" applyBorder="1"/>
    <xf numFmtId="0" fontId="5" fillId="0" borderId="8" xfId="2" applyFont="1" applyFill="1" applyBorder="1" applyAlignment="1"/>
    <xf numFmtId="0" fontId="15" fillId="0" borderId="0" xfId="2" applyFont="1" applyFill="1" applyBorder="1"/>
    <xf numFmtId="167" fontId="14" fillId="4" borderId="0" xfId="2" applyNumberFormat="1" applyFont="1" applyFill="1" applyBorder="1" applyAlignment="1">
      <alignment horizontal="left" vertical="center"/>
    </xf>
    <xf numFmtId="0" fontId="14" fillId="0" borderId="8" xfId="2" applyFont="1" applyFill="1" applyBorder="1" applyAlignment="1"/>
    <xf numFmtId="0" fontId="14" fillId="4" borderId="0" xfId="2" applyNumberFormat="1" applyFont="1" applyFill="1" applyBorder="1" applyAlignment="1">
      <alignment horizontal="left"/>
    </xf>
    <xf numFmtId="42" fontId="14" fillId="4" borderId="0" xfId="2" applyNumberFormat="1" applyFont="1" applyFill="1" applyBorder="1" applyAlignment="1">
      <alignment horizontal="right"/>
    </xf>
    <xf numFmtId="1" fontId="14" fillId="4" borderId="0" xfId="2" applyNumberFormat="1" applyFont="1" applyFill="1" applyBorder="1" applyAlignment="1">
      <alignment horizontal="right"/>
    </xf>
    <xf numFmtId="0" fontId="14" fillId="4" borderId="0" xfId="2" applyFont="1" applyFill="1" applyBorder="1" applyAlignment="1">
      <alignment horizontal="left" vertical="center"/>
    </xf>
    <xf numFmtId="0" fontId="7" fillId="6" borderId="1" xfId="2" applyFont="1" applyFill="1" applyBorder="1" applyAlignment="1">
      <alignment horizontal="left"/>
    </xf>
    <xf numFmtId="0" fontId="14" fillId="0" borderId="10" xfId="2" applyFont="1" applyFill="1" applyBorder="1"/>
    <xf numFmtId="41" fontId="11" fillId="0" borderId="0" xfId="1" applyFont="1" applyFill="1" applyBorder="1" applyAlignment="1">
      <alignment horizontal="right"/>
    </xf>
    <xf numFmtId="41" fontId="1" fillId="0" borderId="0" xfId="1" applyFont="1"/>
    <xf numFmtId="41" fontId="6" fillId="0" borderId="8" xfId="1" applyFont="1" applyFill="1" applyBorder="1" applyAlignment="1">
      <alignment horizontal="right"/>
    </xf>
    <xf numFmtId="41" fontId="7" fillId="0" borderId="8" xfId="1" applyFont="1" applyFill="1" applyBorder="1" applyAlignment="1"/>
    <xf numFmtId="41" fontId="6" fillId="0" borderId="1" xfId="1" applyFont="1" applyFill="1" applyBorder="1" applyAlignment="1">
      <alignment horizontal="right"/>
    </xf>
    <xf numFmtId="166" fontId="7" fillId="0" borderId="1" xfId="2" applyNumberFormat="1" applyFont="1" applyFill="1" applyBorder="1" applyAlignment="1"/>
    <xf numFmtId="0" fontId="2" fillId="0" borderId="0" xfId="0" applyFont="1" applyBorder="1"/>
    <xf numFmtId="166" fontId="14" fillId="0" borderId="0" xfId="2" applyNumberFormat="1" applyFont="1" applyFill="1" applyBorder="1" applyAlignment="1"/>
    <xf numFmtId="0" fontId="0" fillId="7" borderId="0" xfId="0" applyFill="1"/>
    <xf numFmtId="0" fontId="0" fillId="7" borderId="21" xfId="0" applyFill="1" applyBorder="1"/>
    <xf numFmtId="0" fontId="0" fillId="7" borderId="22" xfId="0" applyFill="1" applyBorder="1"/>
    <xf numFmtId="0" fontId="0" fillId="7" borderId="23" xfId="0" applyFill="1" applyBorder="1"/>
    <xf numFmtId="0" fontId="0" fillId="7" borderId="24" xfId="0" applyFill="1" applyBorder="1"/>
    <xf numFmtId="0" fontId="0" fillId="7" borderId="25" xfId="0" applyFill="1" applyBorder="1"/>
    <xf numFmtId="0" fontId="0" fillId="7" borderId="0" xfId="0" applyFill="1" applyBorder="1"/>
    <xf numFmtId="0" fontId="17" fillId="7" borderId="0" xfId="0" applyFont="1" applyFill="1" applyBorder="1" applyAlignment="1">
      <alignment vertical="center" wrapText="1"/>
    </xf>
    <xf numFmtId="0" fontId="0" fillId="7" borderId="17" xfId="0" applyFill="1" applyBorder="1"/>
    <xf numFmtId="0" fontId="0" fillId="7" borderId="18" xfId="0" applyFill="1" applyBorder="1"/>
    <xf numFmtId="0" fontId="0" fillId="7" borderId="19" xfId="0" applyFill="1" applyBorder="1"/>
    <xf numFmtId="0" fontId="0" fillId="7" borderId="0" xfId="0" applyFill="1" applyBorder="1" applyAlignment="1">
      <alignment horizontal="center"/>
    </xf>
    <xf numFmtId="0" fontId="17" fillId="7" borderId="0" xfId="0" applyFont="1" applyFill="1" applyBorder="1" applyAlignment="1">
      <alignment vertical="center" wrapText="1"/>
    </xf>
    <xf numFmtId="0" fontId="16" fillId="7" borderId="0" xfId="0" applyFont="1" applyFill="1" applyBorder="1" applyAlignment="1">
      <alignment horizontal="center" vertical="center" wrapText="1"/>
    </xf>
    <xf numFmtId="0" fontId="0" fillId="7" borderId="0" xfId="0" applyFill="1" applyBorder="1" applyAlignment="1">
      <alignment horizontal="center" wrapText="1"/>
    </xf>
  </cellXfs>
  <cellStyles count="6">
    <cellStyle name="Millares [0]" xfId="1" builtinId="6"/>
    <cellStyle name="Millares 2" xfId="3" xr:uid="{00000000-0005-0000-0000-000001000000}"/>
    <cellStyle name="Moneda" xfId="5" builtinId="4"/>
    <cellStyle name="Normal" xfId="0" builtinId="0"/>
    <cellStyle name="Normal 2" xfId="2" xr:uid="{00000000-0005-0000-0000-000004000000}"/>
    <cellStyle name="Porcentaje 2"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11</xdr:col>
      <xdr:colOff>723900</xdr:colOff>
      <xdr:row>9</xdr:row>
      <xdr:rowOff>133350</xdr:rowOff>
    </xdr:from>
    <xdr:to>
      <xdr:col>13</xdr:col>
      <xdr:colOff>476250</xdr:colOff>
      <xdr:row>15</xdr:row>
      <xdr:rowOff>66675</xdr:rowOff>
    </xdr:to>
    <xdr:pic>
      <xdr:nvPicPr>
        <xdr:cNvPr id="10" name="Picture 20">
          <a:extLst>
            <a:ext uri="{FF2B5EF4-FFF2-40B4-BE49-F238E27FC236}">
              <a16:creationId xmlns:a16="http://schemas.microsoft.com/office/drawing/2014/main" id="{3A6C7A49-3F30-4BC5-AEF2-FC8298DBFF91}"/>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5900" y="1847850"/>
          <a:ext cx="1276350"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542925</xdr:colOff>
      <xdr:row>9</xdr:row>
      <xdr:rowOff>19050</xdr:rowOff>
    </xdr:from>
    <xdr:to>
      <xdr:col>3</xdr:col>
      <xdr:colOff>409575</xdr:colOff>
      <xdr:row>15</xdr:row>
      <xdr:rowOff>19050</xdr:rowOff>
    </xdr:to>
    <xdr:pic>
      <xdr:nvPicPr>
        <xdr:cNvPr id="11" name="Imagen 1">
          <a:extLst>
            <a:ext uri="{FF2B5EF4-FFF2-40B4-BE49-F238E27FC236}">
              <a16:creationId xmlns:a16="http://schemas.microsoft.com/office/drawing/2014/main" id="{4661F29E-03D5-4BC8-A045-4E0ADB19BC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28192" r="37872" b="7979"/>
        <a:stretch>
          <a:fillRect/>
        </a:stretch>
      </xdr:blipFill>
      <xdr:spPr bwMode="auto">
        <a:xfrm>
          <a:off x="1304925" y="1733550"/>
          <a:ext cx="139065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495300</xdr:colOff>
      <xdr:row>9</xdr:row>
      <xdr:rowOff>38100</xdr:rowOff>
    </xdr:from>
    <xdr:to>
      <xdr:col>8</xdr:col>
      <xdr:colOff>171450</xdr:colOff>
      <xdr:row>15</xdr:row>
      <xdr:rowOff>66675</xdr:rowOff>
    </xdr:to>
    <xdr:pic>
      <xdr:nvPicPr>
        <xdr:cNvPr id="12" name="Imagen 9">
          <a:extLst>
            <a:ext uri="{FF2B5EF4-FFF2-40B4-BE49-F238E27FC236}">
              <a16:creationId xmlns:a16="http://schemas.microsoft.com/office/drawing/2014/main" id="{75FDC099-C896-4AE8-8843-F25475421C2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845" t="8046" r="10167" b="3447"/>
        <a:stretch>
          <a:fillRect/>
        </a:stretch>
      </xdr:blipFill>
      <xdr:spPr bwMode="auto">
        <a:xfrm>
          <a:off x="5067300" y="1752600"/>
          <a:ext cx="1200150"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238126</xdr:colOff>
      <xdr:row>22</xdr:row>
      <xdr:rowOff>142875</xdr:rowOff>
    </xdr:from>
    <xdr:to>
      <xdr:col>3</xdr:col>
      <xdr:colOff>390526</xdr:colOff>
      <xdr:row>27</xdr:row>
      <xdr:rowOff>144448</xdr:rowOff>
    </xdr:to>
    <xdr:pic>
      <xdr:nvPicPr>
        <xdr:cNvPr id="13" name="Imagen 6">
          <a:extLst>
            <a:ext uri="{FF2B5EF4-FFF2-40B4-BE49-F238E27FC236}">
              <a16:creationId xmlns:a16="http://schemas.microsoft.com/office/drawing/2014/main" id="{E9EA887B-5DBD-4C7F-9752-214246034E17}"/>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t="10812" b="9157"/>
        <a:stretch>
          <a:fillRect/>
        </a:stretch>
      </xdr:blipFill>
      <xdr:spPr bwMode="auto">
        <a:xfrm>
          <a:off x="1762126" y="4333875"/>
          <a:ext cx="914400" cy="973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742950</xdr:colOff>
      <xdr:row>24</xdr:row>
      <xdr:rowOff>0</xdr:rowOff>
    </xdr:from>
    <xdr:to>
      <xdr:col>6</xdr:col>
      <xdr:colOff>28575</xdr:colOff>
      <xdr:row>27</xdr:row>
      <xdr:rowOff>19050</xdr:rowOff>
    </xdr:to>
    <xdr:pic>
      <xdr:nvPicPr>
        <xdr:cNvPr id="14" name="Picture 45" descr="codechoco">
          <a:extLst>
            <a:ext uri="{FF2B5EF4-FFF2-40B4-BE49-F238E27FC236}">
              <a16:creationId xmlns:a16="http://schemas.microsoft.com/office/drawing/2014/main" id="{568A7FF0-0753-48AA-86B9-9B580668C352}"/>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028950" y="4581525"/>
          <a:ext cx="1571625" cy="60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352425</xdr:colOff>
      <xdr:row>24</xdr:row>
      <xdr:rowOff>38100</xdr:rowOff>
    </xdr:from>
    <xdr:to>
      <xdr:col>8</xdr:col>
      <xdr:colOff>600075</xdr:colOff>
      <xdr:row>26</xdr:row>
      <xdr:rowOff>66675</xdr:rowOff>
    </xdr:to>
    <xdr:pic>
      <xdr:nvPicPr>
        <xdr:cNvPr id="15" name="Imagen 4" descr="http://www.minambiente.gov.co/images/recursos-rediseno/escudo-ministerio.png">
          <a:extLst>
            <a:ext uri="{FF2B5EF4-FFF2-40B4-BE49-F238E27FC236}">
              <a16:creationId xmlns:a16="http://schemas.microsoft.com/office/drawing/2014/main" id="{D2607A25-5701-4068-80AA-DA4F6448E48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l="1202" r="8589"/>
        <a:stretch>
          <a:fillRect/>
        </a:stretch>
      </xdr:blipFill>
      <xdr:spPr bwMode="auto">
        <a:xfrm>
          <a:off x="4924425" y="4619625"/>
          <a:ext cx="1771650"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447675</xdr:colOff>
      <xdr:row>23</xdr:row>
      <xdr:rowOff>104775</xdr:rowOff>
    </xdr:from>
    <xdr:to>
      <xdr:col>11</xdr:col>
      <xdr:colOff>95250</xdr:colOff>
      <xdr:row>27</xdr:row>
      <xdr:rowOff>123825</xdr:rowOff>
    </xdr:to>
    <xdr:pic>
      <xdr:nvPicPr>
        <xdr:cNvPr id="16" name="Picture 48" descr="Image result for GEF PNUD">
          <a:extLst>
            <a:ext uri="{FF2B5EF4-FFF2-40B4-BE49-F238E27FC236}">
              <a16:creationId xmlns:a16="http://schemas.microsoft.com/office/drawing/2014/main" id="{98A6F4E7-4968-4EE2-9D91-303301C2F4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t="12398" b="19005"/>
        <a:stretch>
          <a:fillRect/>
        </a:stretch>
      </xdr:blipFill>
      <xdr:spPr bwMode="auto">
        <a:xfrm>
          <a:off x="7305675" y="4486275"/>
          <a:ext cx="117157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609600</xdr:colOff>
      <xdr:row>23</xdr:row>
      <xdr:rowOff>66675</xdr:rowOff>
    </xdr:from>
    <xdr:to>
      <xdr:col>12</xdr:col>
      <xdr:colOff>714375</xdr:colOff>
      <xdr:row>27</xdr:row>
      <xdr:rowOff>161925</xdr:rowOff>
    </xdr:to>
    <xdr:pic>
      <xdr:nvPicPr>
        <xdr:cNvPr id="17" name="Picture 44" descr="logosanto-01">
          <a:extLst>
            <a:ext uri="{FF2B5EF4-FFF2-40B4-BE49-F238E27FC236}">
              <a16:creationId xmlns:a16="http://schemas.microsoft.com/office/drawing/2014/main" id="{6396CF53-12D7-4FAC-9A5B-E5DFF028D0D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991600" y="4448175"/>
          <a:ext cx="866775" cy="87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7E07-769D-47D9-9F96-D3B83DED88A5}">
  <dimension ref="A1:O29"/>
  <sheetViews>
    <sheetView tabSelected="1" zoomScale="80" zoomScaleNormal="80" zoomScaleSheetLayoutView="112" workbookViewId="0">
      <selection activeCell="B18" sqref="B18:N20"/>
    </sheetView>
  </sheetViews>
  <sheetFormatPr baseColWidth="10" defaultRowHeight="15" x14ac:dyDescent="0.25"/>
  <cols>
    <col min="1" max="16384" width="11.42578125" style="162"/>
  </cols>
  <sheetData>
    <row r="1" spans="1:15" x14ac:dyDescent="0.25">
      <c r="A1" s="163"/>
      <c r="B1" s="164"/>
      <c r="C1" s="164"/>
      <c r="D1" s="164"/>
      <c r="E1" s="164"/>
      <c r="F1" s="164"/>
      <c r="G1" s="164"/>
      <c r="H1" s="164"/>
      <c r="I1" s="164"/>
      <c r="J1" s="164"/>
      <c r="K1" s="164"/>
      <c r="L1" s="164"/>
      <c r="M1" s="164"/>
      <c r="N1" s="164"/>
      <c r="O1" s="165"/>
    </row>
    <row r="2" spans="1:15" ht="15" customHeight="1" x14ac:dyDescent="0.25">
      <c r="A2" s="166"/>
      <c r="B2" s="175" t="s">
        <v>237</v>
      </c>
      <c r="C2" s="175"/>
      <c r="D2" s="175"/>
      <c r="E2" s="175"/>
      <c r="F2" s="175"/>
      <c r="G2" s="175"/>
      <c r="H2" s="175"/>
      <c r="I2" s="175"/>
      <c r="J2" s="175"/>
      <c r="K2" s="175"/>
      <c r="L2" s="175"/>
      <c r="M2" s="175"/>
      <c r="N2" s="175"/>
      <c r="O2" s="167"/>
    </row>
    <row r="3" spans="1:15" ht="15" customHeight="1" x14ac:dyDescent="0.25">
      <c r="A3" s="166"/>
      <c r="B3" s="175"/>
      <c r="C3" s="175"/>
      <c r="D3" s="175"/>
      <c r="E3" s="175"/>
      <c r="F3" s="175"/>
      <c r="G3" s="175"/>
      <c r="H3" s="175"/>
      <c r="I3" s="175"/>
      <c r="J3" s="175"/>
      <c r="K3" s="175"/>
      <c r="L3" s="175"/>
      <c r="M3" s="175"/>
      <c r="N3" s="175"/>
      <c r="O3" s="167"/>
    </row>
    <row r="4" spans="1:15" ht="15" customHeight="1" x14ac:dyDescent="0.25">
      <c r="A4" s="166"/>
      <c r="B4" s="175"/>
      <c r="C4" s="175"/>
      <c r="D4" s="175"/>
      <c r="E4" s="175"/>
      <c r="F4" s="175"/>
      <c r="G4" s="175"/>
      <c r="H4" s="175"/>
      <c r="I4" s="175"/>
      <c r="J4" s="175"/>
      <c r="K4" s="175"/>
      <c r="L4" s="175"/>
      <c r="M4" s="175"/>
      <c r="N4" s="175"/>
      <c r="O4" s="167"/>
    </row>
    <row r="5" spans="1:15" ht="15" customHeight="1" x14ac:dyDescent="0.25">
      <c r="A5" s="166"/>
      <c r="B5" s="175"/>
      <c r="C5" s="175"/>
      <c r="D5" s="175"/>
      <c r="E5" s="175"/>
      <c r="F5" s="175"/>
      <c r="G5" s="175"/>
      <c r="H5" s="175"/>
      <c r="I5" s="175"/>
      <c r="J5" s="175"/>
      <c r="K5" s="175"/>
      <c r="L5" s="175"/>
      <c r="M5" s="175"/>
      <c r="N5" s="175"/>
      <c r="O5" s="167"/>
    </row>
    <row r="6" spans="1:15" ht="15" customHeight="1" x14ac:dyDescent="0.25">
      <c r="A6" s="166"/>
      <c r="B6" s="175"/>
      <c r="C6" s="175"/>
      <c r="D6" s="175"/>
      <c r="E6" s="175"/>
      <c r="F6" s="175"/>
      <c r="G6" s="175"/>
      <c r="H6" s="175"/>
      <c r="I6" s="175"/>
      <c r="J6" s="175"/>
      <c r="K6" s="175"/>
      <c r="L6" s="175"/>
      <c r="M6" s="175"/>
      <c r="N6" s="175"/>
      <c r="O6" s="167"/>
    </row>
    <row r="7" spans="1:15" x14ac:dyDescent="0.25">
      <c r="A7" s="166"/>
      <c r="B7" s="175"/>
      <c r="C7" s="175"/>
      <c r="D7" s="175"/>
      <c r="E7" s="175"/>
      <c r="F7" s="175"/>
      <c r="G7" s="175"/>
      <c r="H7" s="175"/>
      <c r="I7" s="175"/>
      <c r="J7" s="175"/>
      <c r="K7" s="175"/>
      <c r="L7" s="175"/>
      <c r="M7" s="175"/>
      <c r="N7" s="175"/>
      <c r="O7" s="167"/>
    </row>
    <row r="8" spans="1:15" x14ac:dyDescent="0.25">
      <c r="A8" s="166"/>
      <c r="B8" s="175"/>
      <c r="C8" s="175"/>
      <c r="D8" s="175"/>
      <c r="E8" s="175"/>
      <c r="F8" s="175"/>
      <c r="G8" s="175"/>
      <c r="H8" s="175"/>
      <c r="I8" s="175"/>
      <c r="J8" s="175"/>
      <c r="K8" s="175"/>
      <c r="L8" s="175"/>
      <c r="M8" s="175"/>
      <c r="N8" s="175"/>
      <c r="O8" s="167"/>
    </row>
    <row r="9" spans="1:15" x14ac:dyDescent="0.25">
      <c r="A9" s="166"/>
      <c r="B9" s="168"/>
      <c r="C9" s="168"/>
      <c r="D9" s="168"/>
      <c r="E9" s="168"/>
      <c r="F9" s="168"/>
      <c r="G9" s="168"/>
      <c r="H9" s="168"/>
      <c r="I9" s="168"/>
      <c r="J9" s="168"/>
      <c r="K9" s="168"/>
      <c r="L9" s="168"/>
      <c r="M9" s="168"/>
      <c r="N9" s="168"/>
      <c r="O9" s="167"/>
    </row>
    <row r="10" spans="1:15" x14ac:dyDescent="0.25">
      <c r="A10" s="166"/>
      <c r="B10" s="168"/>
      <c r="C10" s="168"/>
      <c r="D10" s="168"/>
      <c r="E10" s="168"/>
      <c r="F10" s="168"/>
      <c r="G10" s="168"/>
      <c r="H10" s="168"/>
      <c r="I10" s="168"/>
      <c r="J10" s="168"/>
      <c r="K10" s="168"/>
      <c r="L10" s="168"/>
      <c r="M10" s="168"/>
      <c r="N10" s="168"/>
      <c r="O10" s="167"/>
    </row>
    <row r="11" spans="1:15" x14ac:dyDescent="0.25">
      <c r="A11" s="166"/>
      <c r="B11" s="168"/>
      <c r="C11" s="168"/>
      <c r="D11" s="168"/>
      <c r="E11" s="168"/>
      <c r="F11" s="168"/>
      <c r="G11" s="168"/>
      <c r="H11" s="168"/>
      <c r="I11" s="168"/>
      <c r="J11" s="168"/>
      <c r="K11" s="168"/>
      <c r="L11" s="168"/>
      <c r="M11" s="168"/>
      <c r="N11" s="168"/>
      <c r="O11" s="167"/>
    </row>
    <row r="12" spans="1:15" x14ac:dyDescent="0.25">
      <c r="A12" s="166"/>
      <c r="B12" s="168"/>
      <c r="C12" s="168"/>
      <c r="D12" s="168"/>
      <c r="E12" s="168"/>
      <c r="F12" s="168"/>
      <c r="G12" s="168"/>
      <c r="H12" s="168"/>
      <c r="I12" s="168"/>
      <c r="J12" s="168"/>
      <c r="K12" s="168"/>
      <c r="L12" s="168"/>
      <c r="M12" s="168"/>
      <c r="N12" s="168"/>
      <c r="O12" s="167"/>
    </row>
    <row r="13" spans="1:15" x14ac:dyDescent="0.25">
      <c r="A13" s="166"/>
      <c r="B13" s="168"/>
      <c r="C13" s="168"/>
      <c r="D13" s="168"/>
      <c r="E13" s="168"/>
      <c r="F13" s="168"/>
      <c r="G13" s="168"/>
      <c r="H13" s="168"/>
      <c r="I13" s="168"/>
      <c r="J13" s="168"/>
      <c r="K13" s="168"/>
      <c r="L13" s="168"/>
      <c r="M13" s="168"/>
      <c r="N13" s="168"/>
      <c r="O13" s="167"/>
    </row>
    <row r="14" spans="1:15" x14ac:dyDescent="0.25">
      <c r="A14" s="166"/>
      <c r="B14" s="168"/>
      <c r="C14" s="168"/>
      <c r="D14" s="168"/>
      <c r="E14" s="168"/>
      <c r="F14" s="168"/>
      <c r="G14" s="168"/>
      <c r="H14" s="168"/>
      <c r="I14" s="168"/>
      <c r="J14" s="168"/>
      <c r="K14" s="168"/>
      <c r="L14" s="168"/>
      <c r="M14" s="168"/>
      <c r="N14" s="168"/>
      <c r="O14" s="167"/>
    </row>
    <row r="15" spans="1:15" x14ac:dyDescent="0.25">
      <c r="A15" s="166"/>
      <c r="B15" s="168"/>
      <c r="C15" s="168"/>
      <c r="D15" s="168"/>
      <c r="E15" s="168"/>
      <c r="F15" s="168"/>
      <c r="G15" s="168"/>
      <c r="H15" s="168"/>
      <c r="I15" s="168"/>
      <c r="J15" s="168"/>
      <c r="K15" s="168"/>
      <c r="L15" s="168"/>
      <c r="M15" s="168"/>
      <c r="N15" s="168"/>
      <c r="O15" s="167"/>
    </row>
    <row r="16" spans="1:15" x14ac:dyDescent="0.25">
      <c r="A16" s="166"/>
      <c r="B16" s="168"/>
      <c r="C16" s="168"/>
      <c r="D16" s="168"/>
      <c r="E16" s="168"/>
      <c r="F16" s="168"/>
      <c r="G16" s="168"/>
      <c r="H16" s="168"/>
      <c r="I16" s="168"/>
      <c r="J16" s="168"/>
      <c r="K16" s="168"/>
      <c r="L16" s="168"/>
      <c r="M16" s="168"/>
      <c r="N16" s="168"/>
      <c r="O16" s="167"/>
    </row>
    <row r="17" spans="1:15" x14ac:dyDescent="0.25">
      <c r="A17" s="166"/>
      <c r="B17" s="168"/>
      <c r="C17" s="168"/>
      <c r="D17" s="168"/>
      <c r="E17" s="168"/>
      <c r="F17" s="168"/>
      <c r="G17" s="168"/>
      <c r="H17" s="168"/>
      <c r="I17" s="168"/>
      <c r="J17" s="168"/>
      <c r="K17" s="168"/>
      <c r="L17" s="168"/>
      <c r="M17" s="168"/>
      <c r="N17" s="168"/>
      <c r="O17" s="167"/>
    </row>
    <row r="18" spans="1:15" ht="15" customHeight="1" x14ac:dyDescent="0.25">
      <c r="A18" s="166"/>
      <c r="B18" s="176" t="s">
        <v>236</v>
      </c>
      <c r="C18" s="176"/>
      <c r="D18" s="176"/>
      <c r="E18" s="176"/>
      <c r="F18" s="176"/>
      <c r="G18" s="176"/>
      <c r="H18" s="176"/>
      <c r="I18" s="176"/>
      <c r="J18" s="176"/>
      <c r="K18" s="176"/>
      <c r="L18" s="176"/>
      <c r="M18" s="176"/>
      <c r="N18" s="176"/>
      <c r="O18" s="167"/>
    </row>
    <row r="19" spans="1:15" x14ac:dyDescent="0.25">
      <c r="A19" s="166"/>
      <c r="B19" s="176"/>
      <c r="C19" s="176"/>
      <c r="D19" s="176"/>
      <c r="E19" s="176"/>
      <c r="F19" s="176"/>
      <c r="G19" s="176"/>
      <c r="H19" s="176"/>
      <c r="I19" s="176"/>
      <c r="J19" s="176"/>
      <c r="K19" s="176"/>
      <c r="L19" s="176"/>
      <c r="M19" s="176"/>
      <c r="N19" s="176"/>
      <c r="O19" s="167"/>
    </row>
    <row r="20" spans="1:15" x14ac:dyDescent="0.25">
      <c r="A20" s="166"/>
      <c r="B20" s="176"/>
      <c r="C20" s="176"/>
      <c r="D20" s="176"/>
      <c r="E20" s="176"/>
      <c r="F20" s="176"/>
      <c r="G20" s="176"/>
      <c r="H20" s="176"/>
      <c r="I20" s="176"/>
      <c r="J20" s="176"/>
      <c r="K20" s="176"/>
      <c r="L20" s="176"/>
      <c r="M20" s="176"/>
      <c r="N20" s="176"/>
      <c r="O20" s="167"/>
    </row>
    <row r="21" spans="1:15" x14ac:dyDescent="0.25">
      <c r="A21" s="166"/>
      <c r="B21" s="168"/>
      <c r="C21" s="168"/>
      <c r="D21" s="168"/>
      <c r="E21" s="168"/>
      <c r="F21" s="168"/>
      <c r="G21" s="168"/>
      <c r="H21" s="168"/>
      <c r="I21" s="168"/>
      <c r="J21" s="168"/>
      <c r="K21" s="168"/>
      <c r="L21" s="168"/>
      <c r="M21" s="168"/>
      <c r="N21" s="168"/>
      <c r="O21" s="167"/>
    </row>
    <row r="22" spans="1:15" x14ac:dyDescent="0.25">
      <c r="A22" s="166"/>
      <c r="B22" s="168"/>
      <c r="C22" s="168"/>
      <c r="D22" s="168"/>
      <c r="E22" s="168"/>
      <c r="F22" s="173" t="s">
        <v>235</v>
      </c>
      <c r="G22" s="173"/>
      <c r="H22" s="173"/>
      <c r="I22" s="173"/>
      <c r="J22" s="173"/>
      <c r="K22" s="168"/>
      <c r="L22" s="168"/>
      <c r="M22" s="168"/>
      <c r="N22" s="168"/>
      <c r="O22" s="167"/>
    </row>
    <row r="23" spans="1:15" x14ac:dyDescent="0.25">
      <c r="A23" s="166"/>
      <c r="B23" s="168"/>
      <c r="C23" s="168"/>
      <c r="D23" s="168"/>
      <c r="E23" s="168"/>
      <c r="F23" s="168"/>
      <c r="G23" s="168"/>
      <c r="H23" s="168"/>
      <c r="I23" s="168"/>
      <c r="J23" s="168"/>
      <c r="K23" s="168"/>
      <c r="L23" s="168"/>
      <c r="M23" s="168"/>
      <c r="N23" s="168"/>
      <c r="O23" s="167"/>
    </row>
    <row r="24" spans="1:15" ht="15.75" x14ac:dyDescent="0.25">
      <c r="A24" s="166"/>
      <c r="B24" s="168"/>
      <c r="C24" s="174"/>
      <c r="D24" s="174"/>
      <c r="E24" s="174"/>
      <c r="F24" s="174"/>
      <c r="G24" s="168"/>
      <c r="H24" s="168"/>
      <c r="I24" s="168"/>
      <c r="J24" s="168"/>
      <c r="K24" s="168"/>
      <c r="L24" s="168"/>
      <c r="M24" s="168"/>
      <c r="N24" s="168"/>
      <c r="O24" s="167"/>
    </row>
    <row r="25" spans="1:15" ht="15.75" x14ac:dyDescent="0.25">
      <c r="A25" s="166"/>
      <c r="B25" s="168"/>
      <c r="C25" s="169"/>
      <c r="D25" s="174"/>
      <c r="E25" s="174"/>
      <c r="F25" s="169"/>
      <c r="G25" s="168"/>
      <c r="H25" s="168"/>
      <c r="I25" s="168"/>
      <c r="J25" s="168"/>
      <c r="K25" s="168"/>
      <c r="L25" s="168"/>
      <c r="M25" s="168"/>
      <c r="N25" s="168"/>
      <c r="O25" s="167"/>
    </row>
    <row r="26" spans="1:15" x14ac:dyDescent="0.25">
      <c r="A26" s="166"/>
      <c r="B26" s="168"/>
      <c r="C26" s="168"/>
      <c r="D26" s="168"/>
      <c r="E26" s="168"/>
      <c r="F26" s="168"/>
      <c r="G26" s="168"/>
      <c r="H26" s="168"/>
      <c r="I26" s="168"/>
      <c r="J26" s="168"/>
      <c r="K26" s="168"/>
      <c r="L26" s="168"/>
      <c r="M26" s="168"/>
      <c r="N26" s="168"/>
      <c r="O26" s="167"/>
    </row>
    <row r="27" spans="1:15" x14ac:dyDescent="0.25">
      <c r="A27" s="166"/>
      <c r="B27" s="168"/>
      <c r="C27" s="168"/>
      <c r="D27" s="168"/>
      <c r="E27" s="168"/>
      <c r="F27" s="168"/>
      <c r="G27" s="168"/>
      <c r="H27" s="168"/>
      <c r="I27" s="168"/>
      <c r="J27" s="168"/>
      <c r="K27" s="168"/>
      <c r="L27" s="168"/>
      <c r="M27" s="168"/>
      <c r="N27" s="168"/>
      <c r="O27" s="167"/>
    </row>
    <row r="28" spans="1:15" x14ac:dyDescent="0.25">
      <c r="A28" s="166"/>
      <c r="B28" s="168"/>
      <c r="C28" s="168"/>
      <c r="D28" s="168"/>
      <c r="E28" s="168"/>
      <c r="F28" s="168"/>
      <c r="G28" s="168"/>
      <c r="H28" s="168"/>
      <c r="I28" s="168"/>
      <c r="J28" s="168"/>
      <c r="K28" s="168"/>
      <c r="L28" s="168"/>
      <c r="M28" s="168"/>
      <c r="N28" s="168"/>
      <c r="O28" s="167"/>
    </row>
    <row r="29" spans="1:15" ht="15.75" thickBot="1" x14ac:dyDescent="0.3">
      <c r="A29" s="170"/>
      <c r="B29" s="171"/>
      <c r="C29" s="171"/>
      <c r="D29" s="171"/>
      <c r="E29" s="171"/>
      <c r="F29" s="171"/>
      <c r="G29" s="171"/>
      <c r="H29" s="171"/>
      <c r="I29" s="171"/>
      <c r="J29" s="171"/>
      <c r="K29" s="171"/>
      <c r="L29" s="171"/>
      <c r="M29" s="171"/>
      <c r="N29" s="171"/>
      <c r="O29" s="172"/>
    </row>
  </sheetData>
  <mergeCells count="6">
    <mergeCell ref="F22:J22"/>
    <mergeCell ref="C24:D24"/>
    <mergeCell ref="E24:F24"/>
    <mergeCell ref="D25:E25"/>
    <mergeCell ref="B2:N8"/>
    <mergeCell ref="B18:N20"/>
  </mergeCells>
  <pageMargins left="0.7" right="0.7" top="0.75" bottom="0.75" header="0.3" footer="0.3"/>
  <pageSetup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2"/>
  <sheetViews>
    <sheetView topLeftCell="B1" zoomScale="80" zoomScaleNormal="80" workbookViewId="0">
      <pane ySplit="1" topLeftCell="A2" activePane="bottomLeft" state="frozen"/>
      <selection pane="bottomLeft" activeCell="F13" sqref="F13"/>
    </sheetView>
  </sheetViews>
  <sheetFormatPr baseColWidth="10" defaultRowHeight="15" x14ac:dyDescent="0.25"/>
  <cols>
    <col min="2" max="2" width="67.85546875" customWidth="1"/>
    <col min="3" max="3" width="12.85546875" customWidth="1"/>
    <col min="4" max="4" width="18.7109375" customWidth="1"/>
    <col min="5" max="5" width="15.28515625" bestFit="1" customWidth="1"/>
    <col min="6" max="6" width="14.140625" bestFit="1" customWidth="1"/>
    <col min="7" max="7" width="12.42578125" customWidth="1"/>
    <col min="8" max="11" width="14.42578125" bestFit="1" customWidth="1"/>
    <col min="12" max="12" width="15.28515625" bestFit="1" customWidth="1"/>
    <col min="13" max="18" width="14.42578125" bestFit="1" customWidth="1"/>
    <col min="19" max="19" width="15.28515625" bestFit="1" customWidth="1"/>
    <col min="20" max="20" width="13.7109375" bestFit="1" customWidth="1"/>
    <col min="21" max="21" width="12.42578125" bestFit="1" customWidth="1"/>
    <col min="22" max="22" width="15" bestFit="1" customWidth="1"/>
    <col min="23" max="23" width="12.42578125" bestFit="1" customWidth="1"/>
    <col min="34" max="35" width="12.42578125" bestFit="1" customWidth="1"/>
    <col min="51" max="51" width="13.7109375" bestFit="1" customWidth="1"/>
  </cols>
  <sheetData>
    <row r="1" spans="1:20" ht="23.25" x14ac:dyDescent="0.35">
      <c r="A1" s="46"/>
      <c r="B1" s="43" t="s">
        <v>42</v>
      </c>
      <c r="C1" s="44"/>
      <c r="D1" s="44"/>
      <c r="E1" s="44"/>
      <c r="F1" s="44"/>
      <c r="G1" s="44"/>
      <c r="H1" s="44"/>
      <c r="I1" s="44"/>
      <c r="J1" s="44"/>
      <c r="K1" s="44"/>
      <c r="L1" s="44"/>
      <c r="M1" s="44"/>
      <c r="N1" s="44"/>
      <c r="O1" s="44"/>
      <c r="P1" s="44"/>
      <c r="Q1" s="44"/>
      <c r="R1" s="44"/>
      <c r="S1" s="44"/>
      <c r="T1" s="44"/>
    </row>
    <row r="2" spans="1:20" ht="23.25" x14ac:dyDescent="0.35">
      <c r="A2" s="46"/>
      <c r="B2" s="43"/>
      <c r="C2" s="44"/>
      <c r="D2" s="44"/>
      <c r="E2" s="44"/>
      <c r="F2" s="44"/>
      <c r="G2" s="44"/>
      <c r="H2" s="44"/>
      <c r="I2" s="44"/>
      <c r="J2" s="44"/>
      <c r="K2" s="44"/>
      <c r="L2" s="44"/>
      <c r="M2" s="44"/>
      <c r="N2" s="44"/>
      <c r="O2" s="44"/>
      <c r="P2" s="44"/>
      <c r="Q2" s="44"/>
      <c r="R2" s="44"/>
      <c r="S2" s="44"/>
      <c r="T2" s="44"/>
    </row>
    <row r="3" spans="1:20" s="137" customFormat="1" ht="19.5" customHeight="1" x14ac:dyDescent="0.35">
      <c r="B3" s="142"/>
      <c r="C3" s="143"/>
      <c r="D3" s="143"/>
      <c r="E3" s="143"/>
      <c r="F3" s="143"/>
      <c r="G3" s="143"/>
      <c r="H3" s="143"/>
      <c r="I3" s="143"/>
      <c r="J3" s="143"/>
      <c r="K3" s="143"/>
      <c r="L3" s="143"/>
      <c r="M3" s="143"/>
      <c r="N3" s="143"/>
      <c r="O3" s="143"/>
      <c r="P3" s="143"/>
      <c r="Q3" s="143"/>
      <c r="R3" s="143"/>
      <c r="S3" s="143"/>
      <c r="T3" s="143"/>
    </row>
    <row r="4" spans="1:20" ht="15.75" x14ac:dyDescent="0.25">
      <c r="B4" s="4"/>
      <c r="C4" s="4"/>
      <c r="D4" s="131" t="s">
        <v>164</v>
      </c>
      <c r="E4" s="4">
        <v>1</v>
      </c>
      <c r="F4" s="4">
        <v>2</v>
      </c>
      <c r="G4" s="4">
        <v>3</v>
      </c>
      <c r="H4" s="4">
        <v>4</v>
      </c>
      <c r="I4" s="4">
        <v>5</v>
      </c>
      <c r="J4" s="4">
        <v>6</v>
      </c>
      <c r="K4" s="4">
        <v>7</v>
      </c>
      <c r="L4" s="4">
        <v>8</v>
      </c>
      <c r="M4" s="4">
        <v>9</v>
      </c>
      <c r="N4" s="4">
        <v>10</v>
      </c>
      <c r="O4" s="4">
        <v>11</v>
      </c>
      <c r="P4" s="4">
        <v>12</v>
      </c>
      <c r="Q4" s="4">
        <v>13</v>
      </c>
      <c r="R4" s="4">
        <v>14</v>
      </c>
      <c r="S4" s="4">
        <v>15</v>
      </c>
    </row>
    <row r="5" spans="1:20" ht="15.75" x14ac:dyDescent="0.25">
      <c r="B5" s="140" t="s">
        <v>182</v>
      </c>
      <c r="C5" s="141" t="s">
        <v>0</v>
      </c>
      <c r="D5" s="141"/>
      <c r="E5" s="147"/>
      <c r="F5" s="144"/>
      <c r="G5" s="144"/>
      <c r="H5" s="144"/>
      <c r="I5" s="144"/>
      <c r="J5" s="144"/>
      <c r="K5" s="144"/>
      <c r="L5" s="144"/>
      <c r="M5" s="144"/>
      <c r="N5" s="144"/>
      <c r="O5" s="144"/>
      <c r="P5" s="144"/>
      <c r="Q5" s="144"/>
      <c r="R5" s="144"/>
      <c r="S5" s="144"/>
    </row>
    <row r="6" spans="1:20" ht="15.75" x14ac:dyDescent="0.25">
      <c r="B6" s="153" t="s">
        <v>175</v>
      </c>
      <c r="C6" s="148" t="s">
        <v>174</v>
      </c>
      <c r="D6" s="149">
        <v>80000</v>
      </c>
      <c r="E6" s="150">
        <v>1</v>
      </c>
      <c r="F6" s="16"/>
      <c r="G6" s="16"/>
      <c r="H6" s="16"/>
      <c r="I6" s="16"/>
      <c r="J6" s="16"/>
      <c r="K6" s="16"/>
      <c r="L6" s="16"/>
      <c r="M6" s="16"/>
      <c r="N6" s="16"/>
      <c r="O6" s="16"/>
      <c r="P6" s="16"/>
      <c r="Q6" s="16"/>
      <c r="R6" s="16"/>
      <c r="S6" s="16"/>
    </row>
    <row r="7" spans="1:20" ht="15.75" x14ac:dyDescent="0.25">
      <c r="B7" s="153" t="s">
        <v>176</v>
      </c>
      <c r="C7" s="148" t="s">
        <v>174</v>
      </c>
      <c r="D7" s="149">
        <v>30000</v>
      </c>
      <c r="E7" s="150">
        <v>1</v>
      </c>
      <c r="F7" s="16"/>
      <c r="G7" s="16"/>
      <c r="H7" s="16"/>
      <c r="I7" s="16"/>
      <c r="J7" s="16"/>
      <c r="K7" s="16"/>
      <c r="L7" s="16"/>
      <c r="M7" s="16"/>
      <c r="N7" s="16"/>
      <c r="O7" s="16"/>
      <c r="P7" s="16"/>
      <c r="Q7" s="16"/>
      <c r="R7" s="16"/>
      <c r="S7" s="16"/>
    </row>
    <row r="8" spans="1:20" ht="15.75" x14ac:dyDescent="0.25">
      <c r="B8" s="153" t="s">
        <v>177</v>
      </c>
      <c r="C8" s="148" t="s">
        <v>174</v>
      </c>
      <c r="D8" s="149">
        <v>30000</v>
      </c>
      <c r="E8" s="150">
        <v>1</v>
      </c>
      <c r="F8" s="16"/>
      <c r="G8" s="16"/>
      <c r="H8" s="16"/>
      <c r="I8" s="16"/>
      <c r="J8" s="16"/>
      <c r="K8" s="16"/>
      <c r="L8" s="16"/>
      <c r="M8" s="16"/>
      <c r="N8" s="16"/>
      <c r="O8" s="16"/>
      <c r="P8" s="16"/>
      <c r="Q8" s="16"/>
      <c r="R8" s="16"/>
      <c r="S8" s="16"/>
    </row>
    <row r="9" spans="1:20" ht="15.75" x14ac:dyDescent="0.25">
      <c r="B9" s="153" t="s">
        <v>178</v>
      </c>
      <c r="C9" s="148" t="s">
        <v>174</v>
      </c>
      <c r="D9" s="149">
        <v>30000</v>
      </c>
      <c r="E9" s="150">
        <v>1</v>
      </c>
      <c r="F9" s="16"/>
      <c r="G9" s="16"/>
      <c r="H9" s="16"/>
      <c r="I9" s="16"/>
      <c r="J9" s="16"/>
      <c r="K9" s="16"/>
      <c r="L9" s="16"/>
      <c r="M9" s="16"/>
      <c r="N9" s="16"/>
      <c r="O9" s="16"/>
      <c r="P9" s="16"/>
      <c r="Q9" s="16"/>
      <c r="R9" s="16"/>
      <c r="S9" s="16"/>
    </row>
    <row r="10" spans="1:20" ht="15.75" x14ac:dyDescent="0.25">
      <c r="B10" s="153" t="s">
        <v>179</v>
      </c>
      <c r="C10" s="148" t="s">
        <v>174</v>
      </c>
      <c r="D10" s="149">
        <v>50000</v>
      </c>
      <c r="E10" s="150">
        <v>1</v>
      </c>
      <c r="F10" s="16"/>
      <c r="G10" s="16"/>
      <c r="H10" s="16"/>
      <c r="I10" s="16"/>
      <c r="J10" s="16"/>
      <c r="K10" s="16"/>
      <c r="L10" s="16"/>
      <c r="M10" s="16"/>
      <c r="N10" s="16"/>
      <c r="O10" s="16"/>
      <c r="P10" s="16"/>
      <c r="Q10" s="16"/>
      <c r="R10" s="16"/>
      <c r="S10" s="16"/>
    </row>
    <row r="11" spans="1:20" ht="15.75" x14ac:dyDescent="0.25">
      <c r="B11" s="153" t="s">
        <v>180</v>
      </c>
      <c r="C11" s="148" t="s">
        <v>174</v>
      </c>
      <c r="D11" s="149">
        <f>SUM(D6:D10)</f>
        <v>220000</v>
      </c>
      <c r="E11" s="150">
        <v>1</v>
      </c>
      <c r="F11" s="16"/>
      <c r="G11" s="16"/>
      <c r="H11" s="16"/>
      <c r="I11" s="16"/>
      <c r="J11" s="16"/>
      <c r="K11" s="16"/>
      <c r="L11" s="16"/>
      <c r="M11" s="16"/>
      <c r="N11" s="16"/>
      <c r="O11" s="16"/>
      <c r="P11" s="16"/>
      <c r="Q11" s="16"/>
      <c r="R11" s="16"/>
      <c r="S11" s="16"/>
    </row>
    <row r="12" spans="1:20" ht="15.75" x14ac:dyDescent="0.25">
      <c r="B12" s="138"/>
      <c r="C12" s="4"/>
      <c r="D12" s="5"/>
      <c r="E12" s="136"/>
      <c r="F12" s="136"/>
      <c r="G12" s="136"/>
      <c r="H12" s="136"/>
      <c r="I12" s="136"/>
      <c r="J12" s="136"/>
      <c r="K12" s="136"/>
      <c r="L12" s="136"/>
      <c r="M12" s="136"/>
      <c r="N12" s="136"/>
      <c r="O12" s="136"/>
      <c r="P12" s="136"/>
      <c r="Q12" s="136"/>
      <c r="R12" s="136"/>
      <c r="S12" s="136"/>
      <c r="T12" s="39"/>
    </row>
    <row r="13" spans="1:20" ht="15.75" x14ac:dyDescent="0.25">
      <c r="B13" s="160" t="s">
        <v>39</v>
      </c>
      <c r="C13" s="161" t="s">
        <v>0</v>
      </c>
      <c r="D13" s="40"/>
      <c r="E13" s="40"/>
      <c r="F13" s="40"/>
      <c r="G13" s="40"/>
      <c r="H13" s="40"/>
      <c r="I13" s="40"/>
      <c r="J13" s="40"/>
      <c r="K13" s="40"/>
      <c r="L13" s="40"/>
      <c r="M13" s="40"/>
      <c r="N13" s="40"/>
      <c r="O13" s="40"/>
      <c r="P13" s="40"/>
      <c r="Q13" s="40"/>
      <c r="R13" s="40"/>
      <c r="S13" s="40"/>
      <c r="T13" s="40"/>
    </row>
    <row r="14" spans="1:20" ht="15.75" x14ac:dyDescent="0.25">
      <c r="B14" s="7" t="s">
        <v>37</v>
      </c>
      <c r="C14" s="40"/>
      <c r="D14" s="40"/>
      <c r="E14" s="40"/>
      <c r="F14" s="40"/>
      <c r="G14" s="40"/>
      <c r="H14" s="40"/>
      <c r="I14" s="40"/>
      <c r="J14" s="40"/>
      <c r="K14" s="40"/>
      <c r="L14" s="40"/>
      <c r="M14" s="40"/>
      <c r="N14" s="40"/>
      <c r="O14" s="40"/>
      <c r="P14" s="40"/>
      <c r="Q14" s="40"/>
      <c r="R14" s="40"/>
      <c r="S14" s="40"/>
      <c r="T14" s="39"/>
    </row>
    <row r="15" spans="1:20" ht="15.75" x14ac:dyDescent="0.25">
      <c r="B15" s="4" t="s">
        <v>1</v>
      </c>
      <c r="C15" s="40"/>
      <c r="D15" s="40"/>
      <c r="E15" s="40"/>
      <c r="F15" s="40"/>
      <c r="G15" s="40"/>
      <c r="H15" s="40"/>
      <c r="I15" s="40"/>
      <c r="J15" s="40"/>
      <c r="K15" s="40"/>
      <c r="L15" s="40"/>
      <c r="M15" s="40"/>
      <c r="N15" s="40"/>
      <c r="O15" s="40"/>
      <c r="P15" s="40"/>
      <c r="Q15" s="40"/>
      <c r="R15" s="40"/>
      <c r="S15" s="40"/>
    </row>
    <row r="16" spans="1:20" ht="15.75" x14ac:dyDescent="0.25">
      <c r="B16" s="119" t="s">
        <v>2</v>
      </c>
      <c r="C16" s="13" t="s">
        <v>3</v>
      </c>
      <c r="D16" s="110">
        <f>'MANO DE OBRA'!B11</f>
        <v>45000</v>
      </c>
      <c r="E16" s="16">
        <v>4</v>
      </c>
      <c r="F16" s="16"/>
      <c r="G16" s="16"/>
      <c r="H16" s="16"/>
      <c r="I16" s="16"/>
      <c r="J16" s="16"/>
      <c r="K16" s="16"/>
      <c r="L16" s="16"/>
      <c r="M16" s="16"/>
      <c r="N16" s="16"/>
      <c r="O16" s="16"/>
      <c r="P16" s="16"/>
      <c r="Q16" s="16"/>
      <c r="R16" s="16"/>
      <c r="S16" s="17"/>
    </row>
    <row r="17" spans="2:19" ht="15.75" x14ac:dyDescent="0.25">
      <c r="B17" s="119" t="s">
        <v>4</v>
      </c>
      <c r="C17" s="18" t="s">
        <v>3</v>
      </c>
      <c r="D17" s="110">
        <f>'MANO DE OBRA'!B11</f>
        <v>45000</v>
      </c>
      <c r="E17" s="16">
        <v>2</v>
      </c>
      <c r="F17" s="16"/>
      <c r="G17" s="16"/>
      <c r="H17" s="16"/>
      <c r="I17" s="16"/>
      <c r="J17" s="16"/>
      <c r="K17" s="16"/>
      <c r="L17" s="16"/>
      <c r="M17" s="16"/>
      <c r="N17" s="16"/>
      <c r="O17" s="16"/>
      <c r="P17" s="16"/>
      <c r="Q17" s="16"/>
      <c r="R17" s="16"/>
      <c r="S17" s="17"/>
    </row>
    <row r="18" spans="2:19" ht="15.75" x14ac:dyDescent="0.25">
      <c r="B18" s="119" t="s">
        <v>5</v>
      </c>
      <c r="C18" s="18" t="s">
        <v>3</v>
      </c>
      <c r="D18" s="110">
        <f>'MANO DE OBRA'!B11</f>
        <v>45000</v>
      </c>
      <c r="E18" s="16">
        <v>3</v>
      </c>
      <c r="F18" s="16"/>
      <c r="G18" s="16"/>
      <c r="H18" s="16"/>
      <c r="I18" s="16"/>
      <c r="J18" s="16"/>
      <c r="K18" s="16"/>
      <c r="L18" s="16"/>
      <c r="M18" s="16"/>
      <c r="N18" s="16"/>
      <c r="O18" s="16"/>
      <c r="P18" s="16"/>
      <c r="Q18" s="16"/>
      <c r="R18" s="16"/>
      <c r="S18" s="17"/>
    </row>
    <row r="19" spans="2:19" ht="15.75" x14ac:dyDescent="0.25">
      <c r="B19" s="119" t="s">
        <v>31</v>
      </c>
      <c r="C19" s="18" t="s">
        <v>3</v>
      </c>
      <c r="D19" s="110">
        <f>'MANO DE OBRA'!B11</f>
        <v>45000</v>
      </c>
      <c r="E19" s="16">
        <v>6</v>
      </c>
      <c r="F19" s="16"/>
      <c r="G19" s="16"/>
      <c r="H19" s="16"/>
      <c r="I19" s="16"/>
      <c r="J19" s="16"/>
      <c r="K19" s="16"/>
      <c r="L19" s="16"/>
      <c r="M19" s="16"/>
      <c r="N19" s="16"/>
      <c r="O19" s="16"/>
      <c r="P19" s="16"/>
      <c r="Q19" s="16"/>
      <c r="R19" s="16"/>
      <c r="S19" s="17"/>
    </row>
    <row r="20" spans="2:19" ht="15.75" x14ac:dyDescent="0.25">
      <c r="B20" s="119" t="s">
        <v>97</v>
      </c>
      <c r="C20" s="18" t="s">
        <v>3</v>
      </c>
      <c r="D20" s="110">
        <f>'MANO DE OBRA'!B11</f>
        <v>45000</v>
      </c>
      <c r="E20" s="16">
        <v>6</v>
      </c>
      <c r="F20" s="16">
        <v>6</v>
      </c>
      <c r="G20" s="16">
        <v>6</v>
      </c>
      <c r="H20" s="16"/>
      <c r="I20" s="16"/>
      <c r="J20" s="16"/>
      <c r="K20" s="16"/>
      <c r="L20" s="16"/>
      <c r="M20" s="16"/>
      <c r="N20" s="16"/>
      <c r="O20" s="16"/>
      <c r="P20" s="16"/>
      <c r="Q20" s="16"/>
      <c r="R20" s="16"/>
      <c r="S20" s="17"/>
    </row>
    <row r="21" spans="2:19" ht="15.75" x14ac:dyDescent="0.25">
      <c r="B21" s="119" t="s">
        <v>7</v>
      </c>
      <c r="C21" s="18" t="s">
        <v>3</v>
      </c>
      <c r="D21" s="110">
        <f>'MANO DE OBRA'!B11</f>
        <v>45000</v>
      </c>
      <c r="E21" s="16">
        <v>2</v>
      </c>
      <c r="F21" s="16"/>
      <c r="G21" s="16"/>
      <c r="H21" s="16"/>
      <c r="I21" s="16"/>
      <c r="J21" s="16"/>
      <c r="K21" s="16"/>
      <c r="L21" s="16"/>
      <c r="M21" s="16"/>
      <c r="N21" s="16"/>
      <c r="O21" s="16"/>
      <c r="P21" s="16"/>
      <c r="Q21" s="16"/>
      <c r="R21" s="16"/>
      <c r="S21" s="17"/>
    </row>
    <row r="22" spans="2:19" ht="15.75" x14ac:dyDescent="0.25">
      <c r="B22" s="119" t="s">
        <v>8</v>
      </c>
      <c r="C22" s="18" t="s">
        <v>3</v>
      </c>
      <c r="D22" s="110">
        <f>'MANO DE OBRA'!B11</f>
        <v>45000</v>
      </c>
      <c r="E22" s="16">
        <v>6</v>
      </c>
      <c r="F22" s="16"/>
      <c r="G22" s="16"/>
      <c r="H22" s="16"/>
      <c r="I22" s="16"/>
      <c r="J22" s="16"/>
      <c r="K22" s="16"/>
      <c r="L22" s="16"/>
      <c r="M22" s="16"/>
      <c r="N22" s="16"/>
      <c r="O22" s="16"/>
      <c r="P22" s="16"/>
      <c r="Q22" s="16"/>
      <c r="R22" s="16"/>
      <c r="S22" s="17"/>
    </row>
    <row r="23" spans="2:19" ht="15.75" x14ac:dyDescent="0.25">
      <c r="B23" s="119" t="s">
        <v>9</v>
      </c>
      <c r="C23" s="18" t="s">
        <v>3</v>
      </c>
      <c r="D23" s="110">
        <f>'MANO DE OBRA'!B11</f>
        <v>45000</v>
      </c>
      <c r="E23" s="16">
        <v>4</v>
      </c>
      <c r="F23" s="16">
        <v>4</v>
      </c>
      <c r="G23" s="16">
        <v>4</v>
      </c>
      <c r="H23" s="16">
        <v>4</v>
      </c>
      <c r="I23" s="16">
        <v>4</v>
      </c>
      <c r="J23" s="16"/>
      <c r="K23" s="16"/>
      <c r="L23" s="16"/>
      <c r="M23" s="16"/>
      <c r="N23" s="16"/>
      <c r="O23" s="16"/>
      <c r="P23" s="16"/>
      <c r="Q23" s="16"/>
      <c r="R23" s="16"/>
      <c r="S23" s="17"/>
    </row>
    <row r="24" spans="2:19" ht="15.75" x14ac:dyDescent="0.25">
      <c r="B24" s="119" t="s">
        <v>10</v>
      </c>
      <c r="C24" s="18" t="s">
        <v>3</v>
      </c>
      <c r="D24" s="110">
        <f>'MANO DE OBRA'!B11</f>
        <v>45000</v>
      </c>
      <c r="E24" s="16">
        <v>4</v>
      </c>
      <c r="F24" s="16">
        <v>4</v>
      </c>
      <c r="G24" s="16">
        <v>4</v>
      </c>
      <c r="H24" s="16"/>
      <c r="I24" s="16"/>
      <c r="J24" s="16"/>
      <c r="K24" s="16"/>
      <c r="L24" s="16"/>
      <c r="M24" s="16"/>
      <c r="N24" s="16"/>
      <c r="O24" s="16"/>
      <c r="P24" s="16"/>
      <c r="Q24" s="16"/>
      <c r="R24" s="16"/>
      <c r="S24" s="17"/>
    </row>
    <row r="25" spans="2:19" ht="15.75" x14ac:dyDescent="0.25">
      <c r="B25" s="119" t="s">
        <v>11</v>
      </c>
      <c r="C25" s="18" t="s">
        <v>3</v>
      </c>
      <c r="D25" s="110">
        <f>'MANO DE OBRA'!B11</f>
        <v>45000</v>
      </c>
      <c r="E25" s="16">
        <v>1</v>
      </c>
      <c r="F25" s="16"/>
      <c r="G25" s="16"/>
      <c r="H25" s="16"/>
      <c r="I25" s="16"/>
      <c r="J25" s="16"/>
      <c r="K25" s="16"/>
      <c r="L25" s="16"/>
      <c r="M25" s="16"/>
      <c r="N25" s="16"/>
      <c r="O25" s="16"/>
      <c r="P25" s="16"/>
      <c r="Q25" s="16"/>
      <c r="R25" s="16"/>
      <c r="S25" s="17"/>
    </row>
    <row r="26" spans="2:19" ht="15.75" x14ac:dyDescent="0.25">
      <c r="B26" s="119" t="s">
        <v>12</v>
      </c>
      <c r="C26" s="18" t="s">
        <v>3</v>
      </c>
      <c r="D26" s="110">
        <f>'MANO DE OBRA'!B11</f>
        <v>45000</v>
      </c>
      <c r="E26" s="16">
        <v>8</v>
      </c>
      <c r="F26" s="16">
        <v>8</v>
      </c>
      <c r="G26" s="16">
        <v>8</v>
      </c>
      <c r="H26" s="16">
        <v>8</v>
      </c>
      <c r="I26" s="16">
        <v>8</v>
      </c>
      <c r="J26" s="16"/>
      <c r="K26" s="16"/>
      <c r="L26" s="16"/>
      <c r="M26" s="16"/>
      <c r="N26" s="16"/>
      <c r="O26" s="16"/>
      <c r="P26" s="16"/>
      <c r="Q26" s="16"/>
      <c r="R26" s="16"/>
      <c r="S26" s="17"/>
    </row>
    <row r="27" spans="2:19" ht="15.75" x14ac:dyDescent="0.25">
      <c r="B27" s="119" t="s">
        <v>13</v>
      </c>
      <c r="C27" s="18" t="s">
        <v>3</v>
      </c>
      <c r="D27" s="110">
        <f>'MANO DE OBRA'!B11</f>
        <v>45000</v>
      </c>
      <c r="E27" s="16">
        <v>3</v>
      </c>
      <c r="F27" s="16">
        <v>3</v>
      </c>
      <c r="G27" s="16">
        <v>3</v>
      </c>
      <c r="H27" s="16">
        <v>3</v>
      </c>
      <c r="I27" s="16">
        <v>3</v>
      </c>
      <c r="J27" s="16">
        <v>3</v>
      </c>
      <c r="K27" s="16">
        <v>3</v>
      </c>
      <c r="L27" s="16">
        <v>3</v>
      </c>
      <c r="M27" s="16">
        <v>3</v>
      </c>
      <c r="N27" s="16">
        <v>3</v>
      </c>
      <c r="O27" s="16">
        <v>3</v>
      </c>
      <c r="P27" s="16">
        <v>3</v>
      </c>
      <c r="Q27" s="16">
        <v>3</v>
      </c>
      <c r="R27" s="16">
        <v>3</v>
      </c>
      <c r="S27" s="17">
        <v>3</v>
      </c>
    </row>
    <row r="28" spans="2:19" ht="15.75" x14ac:dyDescent="0.25">
      <c r="B28" s="7" t="s">
        <v>14</v>
      </c>
      <c r="C28" s="19"/>
      <c r="D28" s="20"/>
      <c r="E28" s="20"/>
      <c r="F28" s="21"/>
      <c r="G28" s="21"/>
      <c r="H28" s="21"/>
      <c r="I28" s="21"/>
      <c r="J28" s="21"/>
      <c r="K28" s="21"/>
      <c r="L28" s="21"/>
      <c r="M28" s="21"/>
      <c r="N28" s="21"/>
      <c r="O28" s="21"/>
      <c r="P28" s="21"/>
      <c r="Q28" s="21"/>
      <c r="R28" s="21"/>
      <c r="S28" s="22"/>
    </row>
    <row r="29" spans="2:19" ht="15.75" x14ac:dyDescent="0.25">
      <c r="B29" s="4" t="s">
        <v>15</v>
      </c>
      <c r="C29" s="9"/>
      <c r="D29" s="10"/>
      <c r="E29" s="10"/>
      <c r="F29" s="11"/>
      <c r="G29" s="11"/>
      <c r="H29" s="11"/>
      <c r="I29" s="11"/>
      <c r="J29" s="11"/>
      <c r="K29" s="11"/>
      <c r="L29" s="11"/>
      <c r="M29" s="11"/>
      <c r="N29" s="11"/>
      <c r="O29" s="11"/>
      <c r="P29" s="11"/>
      <c r="Q29" s="11"/>
      <c r="R29" s="11"/>
      <c r="S29" s="23"/>
    </row>
    <row r="30" spans="2:19" ht="15.75" x14ac:dyDescent="0.25">
      <c r="B30" s="119" t="s">
        <v>16</v>
      </c>
      <c r="C30" s="151" t="s">
        <v>16</v>
      </c>
      <c r="D30" s="110">
        <f>VIVERO!F83</f>
        <v>1215.06152</v>
      </c>
      <c r="E30" s="150">
        <v>625</v>
      </c>
      <c r="F30" s="150"/>
      <c r="G30" s="150"/>
      <c r="H30" s="150"/>
      <c r="I30" s="150"/>
      <c r="J30" s="16"/>
      <c r="K30" s="16"/>
      <c r="L30" s="16"/>
      <c r="M30" s="16"/>
      <c r="N30" s="16"/>
      <c r="O30" s="16"/>
      <c r="P30" s="16"/>
      <c r="Q30" s="16"/>
      <c r="R30" s="16"/>
      <c r="S30" s="17"/>
    </row>
    <row r="31" spans="2:19" ht="15.75" x14ac:dyDescent="0.25">
      <c r="B31" s="119" t="s">
        <v>154</v>
      </c>
      <c r="C31" s="151" t="s">
        <v>18</v>
      </c>
      <c r="D31" s="110">
        <v>440</v>
      </c>
      <c r="E31" s="150">
        <v>500</v>
      </c>
      <c r="F31" s="150"/>
      <c r="G31" s="150"/>
      <c r="H31" s="150"/>
      <c r="I31" s="150"/>
      <c r="J31" s="16"/>
      <c r="K31" s="16"/>
      <c r="L31" s="16"/>
      <c r="M31" s="16"/>
      <c r="N31" s="16"/>
      <c r="O31" s="16"/>
      <c r="P31" s="16"/>
      <c r="Q31" s="16"/>
      <c r="R31" s="16"/>
      <c r="S31" s="17"/>
    </row>
    <row r="32" spans="2:19" ht="15.75" x14ac:dyDescent="0.25">
      <c r="B32" s="119" t="s">
        <v>98</v>
      </c>
      <c r="C32" s="151" t="s">
        <v>18</v>
      </c>
      <c r="D32" s="110">
        <v>14400</v>
      </c>
      <c r="E32" s="150">
        <v>7</v>
      </c>
      <c r="F32" s="150">
        <v>14</v>
      </c>
      <c r="G32" s="150">
        <v>40</v>
      </c>
      <c r="H32" s="150"/>
      <c r="I32" s="150"/>
      <c r="J32" s="16"/>
      <c r="K32" s="16"/>
      <c r="L32" s="16"/>
      <c r="M32" s="16"/>
      <c r="N32" s="16"/>
      <c r="O32" s="16"/>
      <c r="P32" s="16"/>
      <c r="Q32" s="16"/>
      <c r="R32" s="16"/>
      <c r="S32" s="17"/>
    </row>
    <row r="33" spans="2:19" ht="15.75" x14ac:dyDescent="0.25">
      <c r="B33" s="119" t="s">
        <v>99</v>
      </c>
      <c r="C33" s="151" t="s">
        <v>18</v>
      </c>
      <c r="D33" s="110">
        <v>290</v>
      </c>
      <c r="E33" s="150">
        <v>500</v>
      </c>
      <c r="F33" s="150">
        <v>500</v>
      </c>
      <c r="G33" s="150">
        <v>500</v>
      </c>
      <c r="H33" s="150"/>
      <c r="I33" s="150"/>
      <c r="J33" s="16"/>
      <c r="K33" s="16"/>
      <c r="L33" s="16"/>
      <c r="M33" s="16"/>
      <c r="N33" s="16"/>
      <c r="O33" s="16"/>
      <c r="P33" s="16"/>
      <c r="Q33" s="16"/>
      <c r="R33" s="16"/>
      <c r="S33" s="17"/>
    </row>
    <row r="34" spans="2:19" ht="15.75" x14ac:dyDescent="0.25">
      <c r="B34" s="119" t="s">
        <v>20</v>
      </c>
      <c r="C34" s="151" t="s">
        <v>18</v>
      </c>
      <c r="D34" s="110">
        <v>457</v>
      </c>
      <c r="E34" s="150">
        <v>200</v>
      </c>
      <c r="F34" s="150"/>
      <c r="G34" s="150"/>
      <c r="H34" s="150"/>
      <c r="I34" s="150"/>
      <c r="J34" s="16"/>
      <c r="K34" s="16"/>
      <c r="L34" s="16"/>
      <c r="M34" s="16"/>
      <c r="N34" s="16"/>
      <c r="O34" s="16"/>
      <c r="P34" s="16"/>
      <c r="Q34" s="16"/>
      <c r="R34" s="16"/>
      <c r="S34" s="17"/>
    </row>
    <row r="35" spans="2:19" ht="15.75" x14ac:dyDescent="0.25">
      <c r="B35" s="119" t="s">
        <v>100</v>
      </c>
      <c r="C35" s="151" t="s">
        <v>56</v>
      </c>
      <c r="D35" s="110">
        <v>36000</v>
      </c>
      <c r="E35" s="150">
        <v>6</v>
      </c>
      <c r="F35" s="150">
        <v>6</v>
      </c>
      <c r="G35" s="150">
        <v>10</v>
      </c>
      <c r="H35" s="150">
        <v>10</v>
      </c>
      <c r="I35" s="150">
        <v>10</v>
      </c>
      <c r="J35" s="16"/>
      <c r="K35" s="16"/>
      <c r="L35" s="16"/>
      <c r="M35" s="16"/>
      <c r="N35" s="16"/>
      <c r="O35" s="16"/>
      <c r="P35" s="16"/>
      <c r="Q35" s="16"/>
      <c r="R35" s="16"/>
      <c r="S35" s="17"/>
    </row>
    <row r="36" spans="2:19" ht="15.75" x14ac:dyDescent="0.25">
      <c r="B36" s="7" t="s">
        <v>24</v>
      </c>
      <c r="C36" s="24"/>
      <c r="D36" s="25"/>
      <c r="E36" s="25"/>
      <c r="F36" s="11"/>
      <c r="G36" s="11"/>
      <c r="H36" s="11"/>
      <c r="I36" s="11"/>
      <c r="J36" s="11"/>
      <c r="K36" s="11"/>
      <c r="L36" s="11"/>
      <c r="M36" s="11"/>
      <c r="N36" s="11"/>
      <c r="O36" s="11"/>
      <c r="P36" s="11"/>
      <c r="Q36" s="11"/>
      <c r="R36" s="11"/>
      <c r="S36" s="23"/>
    </row>
    <row r="37" spans="2:19" ht="15.75" x14ac:dyDescent="0.25">
      <c r="B37" s="4" t="s">
        <v>25</v>
      </c>
      <c r="C37" s="24"/>
      <c r="D37" s="10"/>
      <c r="E37" s="10"/>
      <c r="F37" s="11"/>
      <c r="G37" s="11"/>
      <c r="H37" s="11"/>
      <c r="I37" s="11"/>
      <c r="J37" s="11"/>
      <c r="K37" s="11"/>
      <c r="L37" s="11"/>
      <c r="M37" s="11"/>
      <c r="N37" s="11"/>
      <c r="O37" s="11"/>
      <c r="P37" s="11"/>
      <c r="Q37" s="11"/>
      <c r="R37" s="11"/>
      <c r="S37" s="23"/>
    </row>
    <row r="38" spans="2:19" ht="15.75" x14ac:dyDescent="0.25">
      <c r="B38" s="7" t="s">
        <v>38</v>
      </c>
      <c r="C38" s="24"/>
      <c r="D38" s="10"/>
      <c r="E38" s="10"/>
      <c r="F38" s="11"/>
      <c r="G38" s="11"/>
      <c r="H38" s="11"/>
      <c r="I38" s="11"/>
      <c r="J38" s="11"/>
      <c r="K38" s="11"/>
      <c r="L38" s="11"/>
      <c r="M38" s="11"/>
      <c r="N38" s="11"/>
      <c r="O38" s="11"/>
      <c r="P38" s="11"/>
      <c r="Q38" s="11"/>
      <c r="R38" s="11"/>
      <c r="S38" s="23"/>
    </row>
    <row r="39" spans="2:19" ht="15.75" x14ac:dyDescent="0.25">
      <c r="B39" s="119" t="s">
        <v>26</v>
      </c>
      <c r="C39" s="26"/>
      <c r="D39" s="14"/>
      <c r="E39" s="27">
        <v>0.05</v>
      </c>
      <c r="F39" s="27">
        <v>0.05</v>
      </c>
      <c r="G39" s="27">
        <v>0.05</v>
      </c>
      <c r="H39" s="27">
        <v>0.05</v>
      </c>
      <c r="I39" s="27">
        <v>0.05</v>
      </c>
      <c r="J39" s="27">
        <v>0.05</v>
      </c>
      <c r="K39" s="27">
        <v>0.05</v>
      </c>
      <c r="L39" s="27">
        <v>0.05</v>
      </c>
      <c r="M39" s="27">
        <v>0.05</v>
      </c>
      <c r="N39" s="27">
        <v>0.05</v>
      </c>
      <c r="O39" s="27">
        <v>0.05</v>
      </c>
      <c r="P39" s="27">
        <v>0.05</v>
      </c>
      <c r="Q39" s="27">
        <v>0.05</v>
      </c>
      <c r="R39" s="27">
        <v>0.05</v>
      </c>
      <c r="S39" s="28">
        <v>0.05</v>
      </c>
    </row>
    <row r="40" spans="2:19" ht="15.75" x14ac:dyDescent="0.25">
      <c r="B40" s="119" t="s">
        <v>27</v>
      </c>
      <c r="C40" s="26"/>
      <c r="D40" s="14"/>
      <c r="E40" s="27">
        <v>0.15</v>
      </c>
      <c r="F40" s="27">
        <v>0.15</v>
      </c>
      <c r="G40" s="27">
        <v>0.15</v>
      </c>
      <c r="H40" s="27">
        <v>0.15</v>
      </c>
      <c r="I40" s="27">
        <v>0.15</v>
      </c>
      <c r="J40" s="27">
        <v>0.15</v>
      </c>
      <c r="K40" s="27">
        <v>0.15</v>
      </c>
      <c r="L40" s="27">
        <v>0.15</v>
      </c>
      <c r="M40" s="27">
        <v>0.15</v>
      </c>
      <c r="N40" s="27">
        <v>0.15</v>
      </c>
      <c r="O40" s="27">
        <v>0.15</v>
      </c>
      <c r="P40" s="27">
        <v>0.15</v>
      </c>
      <c r="Q40" s="27">
        <v>0.15</v>
      </c>
      <c r="R40" s="27">
        <v>0.15</v>
      </c>
      <c r="S40" s="28">
        <v>0.15</v>
      </c>
    </row>
    <row r="41" spans="2:19" ht="15.75" x14ac:dyDescent="0.25">
      <c r="B41" s="119" t="s">
        <v>28</v>
      </c>
      <c r="C41" s="26"/>
      <c r="D41" s="14"/>
      <c r="E41" s="27">
        <v>0.1</v>
      </c>
      <c r="F41" s="27">
        <v>0.1</v>
      </c>
      <c r="G41" s="27">
        <v>0.1</v>
      </c>
      <c r="H41" s="27">
        <v>0.1</v>
      </c>
      <c r="I41" s="27">
        <v>0.1</v>
      </c>
      <c r="J41" s="27">
        <v>0.1</v>
      </c>
      <c r="K41" s="27">
        <v>0.1</v>
      </c>
      <c r="L41" s="27">
        <v>0.1</v>
      </c>
      <c r="M41" s="27">
        <v>0.1</v>
      </c>
      <c r="N41" s="27">
        <v>0.1</v>
      </c>
      <c r="O41" s="27">
        <v>0.1</v>
      </c>
      <c r="P41" s="27">
        <v>0.1</v>
      </c>
      <c r="Q41" s="27">
        <v>0.1</v>
      </c>
      <c r="R41" s="27">
        <v>0.1</v>
      </c>
      <c r="S41" s="28">
        <v>0.1</v>
      </c>
    </row>
    <row r="42" spans="2:19" ht="15.75" x14ac:dyDescent="0.25">
      <c r="B42" s="119" t="s">
        <v>29</v>
      </c>
      <c r="C42" s="18"/>
      <c r="D42" s="14"/>
      <c r="E42" s="16"/>
      <c r="F42" s="16"/>
      <c r="G42" s="16"/>
      <c r="H42" s="16"/>
      <c r="I42" s="16"/>
      <c r="J42" s="16"/>
      <c r="K42" s="16"/>
      <c r="L42" s="16"/>
      <c r="M42" s="16"/>
      <c r="N42" s="16"/>
      <c r="O42" s="16"/>
      <c r="P42" s="16"/>
      <c r="Q42" s="16"/>
      <c r="R42" s="16"/>
      <c r="S42" s="17"/>
    </row>
    <row r="43" spans="2:19" ht="15.75" x14ac:dyDescent="0.25">
      <c r="B43" s="4" t="s">
        <v>159</v>
      </c>
      <c r="C43" s="4"/>
      <c r="D43" s="4"/>
      <c r="E43" s="5"/>
      <c r="F43" s="5"/>
      <c r="G43" s="29"/>
      <c r="H43" s="29"/>
      <c r="I43" s="29"/>
      <c r="J43" s="29"/>
      <c r="K43" s="29"/>
      <c r="L43" s="29"/>
      <c r="M43" s="29"/>
      <c r="N43" s="29"/>
      <c r="O43" s="29"/>
      <c r="P43" s="29"/>
      <c r="Q43" s="29"/>
      <c r="R43" s="29"/>
      <c r="S43" s="29"/>
    </row>
    <row r="44" spans="2:19" ht="15.75" x14ac:dyDescent="0.25">
      <c r="B44" s="4"/>
      <c r="C44" s="4"/>
      <c r="D44" s="4"/>
      <c r="E44" s="5"/>
      <c r="F44" s="5"/>
      <c r="G44" s="29"/>
      <c r="H44" s="29"/>
      <c r="I44" s="29"/>
      <c r="J44" s="29"/>
      <c r="K44" s="29"/>
      <c r="L44" s="29"/>
      <c r="M44" s="29"/>
      <c r="N44" s="29"/>
      <c r="O44" s="29"/>
      <c r="P44" s="29"/>
      <c r="Q44" s="29"/>
      <c r="R44" s="29"/>
      <c r="S44" s="29"/>
    </row>
    <row r="45" spans="2:19" ht="15.75" x14ac:dyDescent="0.25">
      <c r="B45" s="72" t="s">
        <v>40</v>
      </c>
      <c r="C45" s="18" t="s">
        <v>181</v>
      </c>
      <c r="D45" s="110">
        <f>+CERCAS!F36</f>
        <v>661587.85200000007</v>
      </c>
      <c r="E45" s="27"/>
      <c r="F45" s="27"/>
      <c r="G45" s="27"/>
      <c r="H45" s="27"/>
      <c r="I45" s="27"/>
      <c r="J45" s="27"/>
      <c r="K45" s="27"/>
      <c r="L45" s="27"/>
      <c r="M45" s="27"/>
      <c r="N45" s="27"/>
      <c r="O45" s="27"/>
      <c r="P45" s="27"/>
      <c r="Q45" s="27"/>
      <c r="R45" s="27"/>
      <c r="S45" s="27"/>
    </row>
    <row r="46" spans="2:19" ht="15.75" x14ac:dyDescent="0.25">
      <c r="B46" s="72" t="s">
        <v>33</v>
      </c>
      <c r="C46" s="18" t="s">
        <v>3</v>
      </c>
      <c r="D46" s="110">
        <f>+'MANO DE OBRA'!B11</f>
        <v>45000</v>
      </c>
      <c r="E46" s="27"/>
      <c r="F46" s="118">
        <v>1</v>
      </c>
      <c r="G46" s="118">
        <v>1</v>
      </c>
      <c r="H46" s="118">
        <v>1</v>
      </c>
      <c r="I46" s="118">
        <v>1</v>
      </c>
      <c r="J46" s="118">
        <v>1</v>
      </c>
      <c r="K46" s="118">
        <v>1</v>
      </c>
      <c r="L46" s="118">
        <v>1</v>
      </c>
      <c r="M46" s="118">
        <v>1</v>
      </c>
      <c r="N46" s="118">
        <v>1</v>
      </c>
      <c r="O46" s="118">
        <v>1</v>
      </c>
      <c r="P46" s="118">
        <v>1</v>
      </c>
      <c r="Q46" s="118">
        <v>1</v>
      </c>
      <c r="R46" s="118">
        <v>1</v>
      </c>
      <c r="S46" s="118">
        <v>1</v>
      </c>
    </row>
    <row r="47" spans="2:19" ht="15.75" x14ac:dyDescent="0.25">
      <c r="B47" s="120" t="s">
        <v>34</v>
      </c>
      <c r="C47" s="18"/>
      <c r="D47" s="146">
        <f>SUM(D45:D46)</f>
        <v>706587.85200000007</v>
      </c>
      <c r="E47" s="27"/>
      <c r="F47" s="27"/>
      <c r="G47" s="27"/>
      <c r="H47" s="27"/>
      <c r="I47" s="27"/>
      <c r="J47" s="27"/>
      <c r="K47" s="27"/>
      <c r="L47" s="27"/>
      <c r="M47" s="27"/>
      <c r="N47" s="27"/>
      <c r="O47" s="27"/>
      <c r="P47" s="27"/>
      <c r="Q47" s="27"/>
      <c r="R47" s="27"/>
      <c r="S47" s="27"/>
    </row>
    <row r="48" spans="2:19" ht="15.75" x14ac:dyDescent="0.25">
      <c r="B48" s="12"/>
      <c r="C48" s="4"/>
      <c r="D48" s="30"/>
      <c r="E48" s="5"/>
      <c r="F48" s="5"/>
      <c r="G48" s="29"/>
      <c r="H48" s="29"/>
      <c r="I48" s="29"/>
      <c r="J48" s="29"/>
      <c r="K48" s="29"/>
      <c r="L48" s="29"/>
      <c r="M48" s="29"/>
      <c r="N48" s="29"/>
      <c r="O48" s="29"/>
      <c r="P48" s="29"/>
      <c r="Q48" s="29"/>
      <c r="R48" s="29"/>
      <c r="S48" s="29"/>
    </row>
    <row r="49" spans="1:20" ht="15.75" x14ac:dyDescent="0.25">
      <c r="B49" s="33" t="s">
        <v>35</v>
      </c>
      <c r="C49" s="6"/>
      <c r="D49" s="34"/>
      <c r="E49" s="34"/>
      <c r="F49" s="35"/>
      <c r="G49" s="35"/>
      <c r="H49" s="35"/>
      <c r="I49" s="35"/>
      <c r="J49" s="35"/>
      <c r="K49" s="35"/>
      <c r="L49" s="35"/>
      <c r="M49" s="35"/>
      <c r="N49" s="35"/>
      <c r="O49" s="35"/>
      <c r="P49" s="35"/>
      <c r="Q49" s="35"/>
      <c r="R49" s="35"/>
      <c r="S49" s="36"/>
    </row>
    <row r="50" spans="1:20" ht="15.75" x14ac:dyDescent="0.25">
      <c r="B50" s="37" t="s">
        <v>35</v>
      </c>
      <c r="C50" s="18" t="s">
        <v>181</v>
      </c>
      <c r="D50" s="15">
        <v>70000</v>
      </c>
      <c r="E50" s="16">
        <v>2</v>
      </c>
      <c r="F50" s="16">
        <v>2</v>
      </c>
      <c r="G50" s="16">
        <v>2</v>
      </c>
      <c r="H50" s="16">
        <v>2</v>
      </c>
      <c r="I50" s="16">
        <v>2</v>
      </c>
      <c r="J50" s="16">
        <v>1</v>
      </c>
      <c r="K50" s="16">
        <v>1</v>
      </c>
      <c r="L50" s="16">
        <v>1</v>
      </c>
      <c r="M50" s="16">
        <v>1</v>
      </c>
      <c r="N50" s="16">
        <v>1</v>
      </c>
      <c r="O50" s="16">
        <v>1</v>
      </c>
      <c r="P50" s="16">
        <v>1</v>
      </c>
      <c r="Q50" s="16">
        <v>1</v>
      </c>
      <c r="R50" s="16">
        <v>1</v>
      </c>
      <c r="S50" s="17">
        <v>1</v>
      </c>
    </row>
    <row r="51" spans="1:20" ht="15.75" x14ac:dyDescent="0.25">
      <c r="B51" s="4"/>
      <c r="C51" s="4"/>
      <c r="D51" s="4"/>
      <c r="E51" s="5"/>
      <c r="F51" s="5"/>
      <c r="G51" s="4"/>
      <c r="H51" s="4"/>
      <c r="I51" s="4"/>
      <c r="J51" s="4"/>
      <c r="K51" s="4"/>
      <c r="L51" s="4"/>
      <c r="M51" s="4"/>
      <c r="N51" s="4"/>
      <c r="O51" s="4"/>
      <c r="P51" s="4"/>
      <c r="Q51" s="4"/>
      <c r="R51" s="4"/>
      <c r="S51" s="32"/>
    </row>
    <row r="53" spans="1:20" ht="23.25" x14ac:dyDescent="0.35">
      <c r="A53" s="46"/>
      <c r="B53" s="43" t="s">
        <v>41</v>
      </c>
      <c r="C53" s="44"/>
      <c r="D53" s="44"/>
      <c r="E53" s="44"/>
      <c r="F53" s="44"/>
      <c r="G53" s="44"/>
      <c r="H53" s="44"/>
      <c r="I53" s="44"/>
      <c r="J53" s="44"/>
      <c r="K53" s="44"/>
      <c r="L53" s="44"/>
      <c r="M53" s="44"/>
      <c r="N53" s="44"/>
      <c r="O53" s="44"/>
      <c r="P53" s="44"/>
      <c r="Q53" s="44"/>
      <c r="R53" s="44"/>
      <c r="S53" s="44"/>
      <c r="T53" s="44"/>
    </row>
    <row r="54" spans="1:20" s="39" customFormat="1" ht="15.75" x14ac:dyDescent="0.25">
      <c r="E54" s="40">
        <v>1</v>
      </c>
      <c r="F54" s="40">
        <v>2</v>
      </c>
      <c r="G54" s="40">
        <v>3</v>
      </c>
      <c r="H54" s="40">
        <v>4</v>
      </c>
      <c r="I54" s="40">
        <v>5</v>
      </c>
      <c r="J54" s="40">
        <v>6</v>
      </c>
      <c r="K54" s="40">
        <v>7</v>
      </c>
      <c r="L54" s="40">
        <v>8</v>
      </c>
      <c r="M54" s="40">
        <v>9</v>
      </c>
      <c r="N54" s="40">
        <v>10</v>
      </c>
      <c r="O54" s="40">
        <v>11</v>
      </c>
      <c r="P54" s="40">
        <v>12</v>
      </c>
      <c r="Q54" s="40">
        <v>13</v>
      </c>
      <c r="R54" s="40">
        <v>14</v>
      </c>
      <c r="S54" s="40">
        <v>15</v>
      </c>
      <c r="T54" s="40" t="s">
        <v>41</v>
      </c>
    </row>
    <row r="55" spans="1:20" s="39" customFormat="1" ht="15.75" x14ac:dyDescent="0.25">
      <c r="B55" s="140" t="s">
        <v>182</v>
      </c>
      <c r="C55" s="141"/>
      <c r="D55" s="141"/>
      <c r="E55" s="40"/>
      <c r="F55" s="40"/>
      <c r="G55" s="40"/>
      <c r="H55" s="40"/>
      <c r="I55" s="40"/>
      <c r="J55" s="40"/>
      <c r="K55" s="40"/>
      <c r="L55" s="40"/>
      <c r="M55" s="40"/>
      <c r="N55" s="40"/>
      <c r="O55" s="40"/>
      <c r="P55" s="40"/>
      <c r="Q55" s="40"/>
      <c r="R55" s="40"/>
      <c r="S55" s="40"/>
      <c r="T55" s="40"/>
    </row>
    <row r="56" spans="1:20" s="39" customFormat="1" ht="15.75" x14ac:dyDescent="0.25">
      <c r="B56" s="138" t="s">
        <v>175</v>
      </c>
      <c r="C56" s="4"/>
      <c r="D56" s="139"/>
      <c r="E56" s="52">
        <f>+$D6*E6</f>
        <v>80000</v>
      </c>
      <c r="F56" s="52">
        <f t="shared" ref="F56:S56" si="0">+$D6*F6</f>
        <v>0</v>
      </c>
      <c r="G56" s="52">
        <f t="shared" si="0"/>
        <v>0</v>
      </c>
      <c r="H56" s="52">
        <f t="shared" si="0"/>
        <v>0</v>
      </c>
      <c r="I56" s="52">
        <f t="shared" si="0"/>
        <v>0</v>
      </c>
      <c r="J56" s="52">
        <f t="shared" si="0"/>
        <v>0</v>
      </c>
      <c r="K56" s="52">
        <f t="shared" si="0"/>
        <v>0</v>
      </c>
      <c r="L56" s="52">
        <f t="shared" si="0"/>
        <v>0</v>
      </c>
      <c r="M56" s="52">
        <f t="shared" si="0"/>
        <v>0</v>
      </c>
      <c r="N56" s="52">
        <f t="shared" si="0"/>
        <v>0</v>
      </c>
      <c r="O56" s="52">
        <f t="shared" si="0"/>
        <v>0</v>
      </c>
      <c r="P56" s="52">
        <f t="shared" si="0"/>
        <v>0</v>
      </c>
      <c r="Q56" s="52">
        <f t="shared" si="0"/>
        <v>0</v>
      </c>
      <c r="R56" s="52">
        <f t="shared" si="0"/>
        <v>0</v>
      </c>
      <c r="S56" s="52">
        <f t="shared" si="0"/>
        <v>0</v>
      </c>
      <c r="T56" s="40">
        <f>SUM(E56:S56)</f>
        <v>80000</v>
      </c>
    </row>
    <row r="57" spans="1:20" s="39" customFormat="1" ht="15.75" x14ac:dyDescent="0.25">
      <c r="B57" s="138" t="s">
        <v>176</v>
      </c>
      <c r="C57" s="4"/>
      <c r="D57" s="139"/>
      <c r="E57" s="52">
        <f t="shared" ref="E57:S61" si="1">+$D7*E7</f>
        <v>30000</v>
      </c>
      <c r="F57" s="52">
        <f t="shared" si="1"/>
        <v>0</v>
      </c>
      <c r="G57" s="52">
        <f t="shared" si="1"/>
        <v>0</v>
      </c>
      <c r="H57" s="52">
        <f t="shared" si="1"/>
        <v>0</v>
      </c>
      <c r="I57" s="52">
        <f t="shared" si="1"/>
        <v>0</v>
      </c>
      <c r="J57" s="52">
        <f t="shared" si="1"/>
        <v>0</v>
      </c>
      <c r="K57" s="52">
        <f t="shared" si="1"/>
        <v>0</v>
      </c>
      <c r="L57" s="52">
        <f t="shared" si="1"/>
        <v>0</v>
      </c>
      <c r="M57" s="52">
        <f t="shared" si="1"/>
        <v>0</v>
      </c>
      <c r="N57" s="52">
        <f t="shared" si="1"/>
        <v>0</v>
      </c>
      <c r="O57" s="52">
        <f t="shared" si="1"/>
        <v>0</v>
      </c>
      <c r="P57" s="52">
        <f t="shared" si="1"/>
        <v>0</v>
      </c>
      <c r="Q57" s="52">
        <f t="shared" si="1"/>
        <v>0</v>
      </c>
      <c r="R57" s="52">
        <f t="shared" si="1"/>
        <v>0</v>
      </c>
      <c r="S57" s="52">
        <f t="shared" si="1"/>
        <v>0</v>
      </c>
      <c r="T57" s="40">
        <f t="shared" ref="T57:T61" si="2">SUM(E57:S57)</f>
        <v>30000</v>
      </c>
    </row>
    <row r="58" spans="1:20" s="39" customFormat="1" ht="15.75" x14ac:dyDescent="0.25">
      <c r="B58" s="138" t="s">
        <v>177</v>
      </c>
      <c r="C58" s="4"/>
      <c r="D58" s="139"/>
      <c r="E58" s="52">
        <f t="shared" si="1"/>
        <v>30000</v>
      </c>
      <c r="F58" s="52">
        <f t="shared" si="1"/>
        <v>0</v>
      </c>
      <c r="G58" s="52">
        <f t="shared" si="1"/>
        <v>0</v>
      </c>
      <c r="H58" s="52">
        <f t="shared" si="1"/>
        <v>0</v>
      </c>
      <c r="I58" s="52">
        <f t="shared" si="1"/>
        <v>0</v>
      </c>
      <c r="J58" s="52">
        <f t="shared" si="1"/>
        <v>0</v>
      </c>
      <c r="K58" s="52">
        <f t="shared" si="1"/>
        <v>0</v>
      </c>
      <c r="L58" s="52">
        <f t="shared" si="1"/>
        <v>0</v>
      </c>
      <c r="M58" s="52">
        <f t="shared" si="1"/>
        <v>0</v>
      </c>
      <c r="N58" s="52">
        <f t="shared" si="1"/>
        <v>0</v>
      </c>
      <c r="O58" s="52">
        <f t="shared" si="1"/>
        <v>0</v>
      </c>
      <c r="P58" s="52">
        <f t="shared" si="1"/>
        <v>0</v>
      </c>
      <c r="Q58" s="52">
        <f t="shared" si="1"/>
        <v>0</v>
      </c>
      <c r="R58" s="52">
        <f t="shared" si="1"/>
        <v>0</v>
      </c>
      <c r="S58" s="52">
        <f t="shared" si="1"/>
        <v>0</v>
      </c>
      <c r="T58" s="40">
        <f t="shared" si="2"/>
        <v>30000</v>
      </c>
    </row>
    <row r="59" spans="1:20" s="39" customFormat="1" ht="15.75" x14ac:dyDescent="0.25">
      <c r="B59" s="138" t="s">
        <v>178</v>
      </c>
      <c r="C59" s="4"/>
      <c r="D59" s="139"/>
      <c r="E59" s="52">
        <f t="shared" si="1"/>
        <v>30000</v>
      </c>
      <c r="F59" s="52">
        <f t="shared" si="1"/>
        <v>0</v>
      </c>
      <c r="G59" s="52">
        <f t="shared" si="1"/>
        <v>0</v>
      </c>
      <c r="H59" s="52">
        <f t="shared" si="1"/>
        <v>0</v>
      </c>
      <c r="I59" s="52">
        <f t="shared" si="1"/>
        <v>0</v>
      </c>
      <c r="J59" s="52">
        <f t="shared" si="1"/>
        <v>0</v>
      </c>
      <c r="K59" s="52">
        <f t="shared" si="1"/>
        <v>0</v>
      </c>
      <c r="L59" s="52">
        <f t="shared" si="1"/>
        <v>0</v>
      </c>
      <c r="M59" s="52">
        <f t="shared" si="1"/>
        <v>0</v>
      </c>
      <c r="N59" s="52">
        <f t="shared" si="1"/>
        <v>0</v>
      </c>
      <c r="O59" s="52">
        <f t="shared" si="1"/>
        <v>0</v>
      </c>
      <c r="P59" s="52">
        <f t="shared" si="1"/>
        <v>0</v>
      </c>
      <c r="Q59" s="52">
        <f t="shared" si="1"/>
        <v>0</v>
      </c>
      <c r="R59" s="52">
        <f t="shared" si="1"/>
        <v>0</v>
      </c>
      <c r="S59" s="52">
        <f t="shared" si="1"/>
        <v>0</v>
      </c>
      <c r="T59" s="40">
        <f t="shared" si="2"/>
        <v>30000</v>
      </c>
    </row>
    <row r="60" spans="1:20" s="39" customFormat="1" ht="15.75" x14ac:dyDescent="0.25">
      <c r="B60" s="138" t="s">
        <v>179</v>
      </c>
      <c r="C60" s="4"/>
      <c r="D60" s="139"/>
      <c r="E60" s="52">
        <f t="shared" si="1"/>
        <v>50000</v>
      </c>
      <c r="F60" s="52">
        <f t="shared" si="1"/>
        <v>0</v>
      </c>
      <c r="G60" s="52">
        <f t="shared" si="1"/>
        <v>0</v>
      </c>
      <c r="H60" s="52">
        <f t="shared" si="1"/>
        <v>0</v>
      </c>
      <c r="I60" s="52">
        <f t="shared" si="1"/>
        <v>0</v>
      </c>
      <c r="J60" s="52">
        <f t="shared" si="1"/>
        <v>0</v>
      </c>
      <c r="K60" s="52">
        <f t="shared" si="1"/>
        <v>0</v>
      </c>
      <c r="L60" s="52">
        <f t="shared" si="1"/>
        <v>0</v>
      </c>
      <c r="M60" s="52">
        <f t="shared" si="1"/>
        <v>0</v>
      </c>
      <c r="N60" s="52">
        <f t="shared" si="1"/>
        <v>0</v>
      </c>
      <c r="O60" s="52">
        <f t="shared" si="1"/>
        <v>0</v>
      </c>
      <c r="P60" s="52">
        <f t="shared" si="1"/>
        <v>0</v>
      </c>
      <c r="Q60" s="52">
        <f t="shared" si="1"/>
        <v>0</v>
      </c>
      <c r="R60" s="52">
        <f t="shared" si="1"/>
        <v>0</v>
      </c>
      <c r="S60" s="52">
        <f t="shared" si="1"/>
        <v>0</v>
      </c>
      <c r="T60" s="40">
        <f t="shared" si="2"/>
        <v>50000</v>
      </c>
    </row>
    <row r="61" spans="1:20" s="39" customFormat="1" ht="15.75" x14ac:dyDescent="0.25">
      <c r="B61" s="145" t="s">
        <v>180</v>
      </c>
      <c r="C61" s="4"/>
      <c r="D61" s="139"/>
      <c r="E61" s="154">
        <f t="shared" si="1"/>
        <v>220000</v>
      </c>
      <c r="F61" s="154">
        <f t="shared" si="1"/>
        <v>0</v>
      </c>
      <c r="G61" s="154">
        <f t="shared" si="1"/>
        <v>0</v>
      </c>
      <c r="H61" s="154">
        <f t="shared" si="1"/>
        <v>0</v>
      </c>
      <c r="I61" s="154">
        <f t="shared" si="1"/>
        <v>0</v>
      </c>
      <c r="J61" s="154">
        <f t="shared" si="1"/>
        <v>0</v>
      </c>
      <c r="K61" s="154">
        <f t="shared" si="1"/>
        <v>0</v>
      </c>
      <c r="L61" s="154">
        <f t="shared" si="1"/>
        <v>0</v>
      </c>
      <c r="M61" s="154">
        <f t="shared" si="1"/>
        <v>0</v>
      </c>
      <c r="N61" s="154">
        <f t="shared" si="1"/>
        <v>0</v>
      </c>
      <c r="O61" s="154">
        <f t="shared" si="1"/>
        <v>0</v>
      </c>
      <c r="P61" s="154">
        <f t="shared" si="1"/>
        <v>0</v>
      </c>
      <c r="Q61" s="154">
        <f t="shared" si="1"/>
        <v>0</v>
      </c>
      <c r="R61" s="154">
        <f t="shared" si="1"/>
        <v>0</v>
      </c>
      <c r="S61" s="154">
        <f t="shared" si="1"/>
        <v>0</v>
      </c>
      <c r="T61" s="159">
        <f t="shared" si="2"/>
        <v>220000</v>
      </c>
    </row>
    <row r="62" spans="1:20" s="39" customFormat="1" ht="15.75" x14ac:dyDescent="0.25">
      <c r="E62" s="40"/>
      <c r="F62" s="40"/>
      <c r="G62" s="40"/>
      <c r="H62" s="40"/>
      <c r="I62" s="40"/>
      <c r="J62" s="40"/>
      <c r="K62" s="40"/>
      <c r="L62" s="40"/>
      <c r="M62" s="40"/>
      <c r="N62" s="40"/>
      <c r="O62" s="40"/>
      <c r="P62" s="40"/>
      <c r="Q62" s="40"/>
      <c r="R62" s="40"/>
      <c r="S62" s="40"/>
      <c r="T62" s="40"/>
    </row>
    <row r="63" spans="1:20" ht="15.75" x14ac:dyDescent="0.25">
      <c r="B63" s="41" t="s">
        <v>39</v>
      </c>
      <c r="C63" s="38"/>
      <c r="D63" s="38"/>
      <c r="E63" s="3"/>
      <c r="F63" s="3"/>
      <c r="G63" s="3"/>
      <c r="H63" s="3"/>
      <c r="I63" s="3"/>
      <c r="J63" s="3"/>
      <c r="K63" s="3"/>
      <c r="L63" s="3"/>
      <c r="M63" s="3"/>
      <c r="N63" s="3"/>
      <c r="O63" s="3"/>
      <c r="P63" s="3"/>
      <c r="Q63" s="3"/>
      <c r="R63" s="3"/>
      <c r="S63" s="3"/>
      <c r="T63" s="3"/>
    </row>
    <row r="64" spans="1:20" ht="15.75" x14ac:dyDescent="0.25">
      <c r="B64" s="7" t="s">
        <v>37</v>
      </c>
      <c r="E64" s="50"/>
      <c r="F64" s="51"/>
      <c r="G64" s="51"/>
      <c r="H64" s="51"/>
      <c r="I64" s="51"/>
      <c r="J64" s="51"/>
      <c r="K64" s="51"/>
      <c r="L64" s="51"/>
      <c r="M64" s="51"/>
      <c r="N64" s="51"/>
      <c r="O64" s="51"/>
      <c r="P64" s="51"/>
      <c r="Q64" s="51"/>
      <c r="R64" s="51"/>
      <c r="S64" s="51"/>
      <c r="T64" s="51"/>
    </row>
    <row r="65" spans="2:20" ht="15.75" x14ac:dyDescent="0.25">
      <c r="B65" s="4" t="s">
        <v>1</v>
      </c>
      <c r="E65" s="50"/>
      <c r="F65" s="52"/>
      <c r="G65" s="52"/>
      <c r="H65" s="52"/>
      <c r="I65" s="52"/>
      <c r="J65" s="52"/>
      <c r="K65" s="52"/>
      <c r="L65" s="52"/>
      <c r="M65" s="52"/>
      <c r="N65" s="52"/>
      <c r="O65" s="52"/>
      <c r="P65" s="52"/>
      <c r="Q65" s="52"/>
      <c r="R65" s="52"/>
      <c r="S65" s="52"/>
      <c r="T65" s="52"/>
    </row>
    <row r="66" spans="2:20" ht="15.75" x14ac:dyDescent="0.25">
      <c r="B66" s="121" t="s">
        <v>2</v>
      </c>
      <c r="C66" s="89"/>
      <c r="D66" s="89"/>
      <c r="E66" s="52">
        <f t="shared" ref="E66:S66" si="3">+$D16*E16</f>
        <v>180000</v>
      </c>
      <c r="F66" s="52">
        <f t="shared" si="3"/>
        <v>0</v>
      </c>
      <c r="G66" s="52">
        <f t="shared" si="3"/>
        <v>0</v>
      </c>
      <c r="H66" s="52">
        <f t="shared" si="3"/>
        <v>0</v>
      </c>
      <c r="I66" s="52">
        <f t="shared" si="3"/>
        <v>0</v>
      </c>
      <c r="J66" s="52">
        <f t="shared" si="3"/>
        <v>0</v>
      </c>
      <c r="K66" s="52">
        <f t="shared" si="3"/>
        <v>0</v>
      </c>
      <c r="L66" s="52">
        <f t="shared" si="3"/>
        <v>0</v>
      </c>
      <c r="M66" s="52">
        <f t="shared" si="3"/>
        <v>0</v>
      </c>
      <c r="N66" s="52">
        <f t="shared" si="3"/>
        <v>0</v>
      </c>
      <c r="O66" s="52">
        <f t="shared" si="3"/>
        <v>0</v>
      </c>
      <c r="P66" s="52">
        <f t="shared" si="3"/>
        <v>0</v>
      </c>
      <c r="Q66" s="52">
        <f t="shared" si="3"/>
        <v>0</v>
      </c>
      <c r="R66" s="52">
        <f t="shared" si="3"/>
        <v>0</v>
      </c>
      <c r="S66" s="52">
        <f t="shared" si="3"/>
        <v>0</v>
      </c>
      <c r="T66" s="52">
        <f t="shared" ref="T66:T77" si="4">SUM(E66:S66)</f>
        <v>180000</v>
      </c>
    </row>
    <row r="67" spans="2:20" ht="15.75" x14ac:dyDescent="0.25">
      <c r="B67" s="12" t="s">
        <v>4</v>
      </c>
      <c r="C67" s="39"/>
      <c r="D67" s="39"/>
      <c r="E67" s="52">
        <f t="shared" ref="E67:S67" si="5">+$D17*E17</f>
        <v>90000</v>
      </c>
      <c r="F67" s="52">
        <f t="shared" si="5"/>
        <v>0</v>
      </c>
      <c r="G67" s="52">
        <f t="shared" si="5"/>
        <v>0</v>
      </c>
      <c r="H67" s="52">
        <f t="shared" si="5"/>
        <v>0</v>
      </c>
      <c r="I67" s="52">
        <f t="shared" si="5"/>
        <v>0</v>
      </c>
      <c r="J67" s="52">
        <f t="shared" si="5"/>
        <v>0</v>
      </c>
      <c r="K67" s="52">
        <f t="shared" si="5"/>
        <v>0</v>
      </c>
      <c r="L67" s="52">
        <f t="shared" si="5"/>
        <v>0</v>
      </c>
      <c r="M67" s="52">
        <f t="shared" si="5"/>
        <v>0</v>
      </c>
      <c r="N67" s="52">
        <f t="shared" si="5"/>
        <v>0</v>
      </c>
      <c r="O67" s="52">
        <f t="shared" si="5"/>
        <v>0</v>
      </c>
      <c r="P67" s="52">
        <f t="shared" si="5"/>
        <v>0</v>
      </c>
      <c r="Q67" s="52">
        <f t="shared" si="5"/>
        <v>0</v>
      </c>
      <c r="R67" s="52">
        <f t="shared" si="5"/>
        <v>0</v>
      </c>
      <c r="S67" s="52">
        <f t="shared" si="5"/>
        <v>0</v>
      </c>
      <c r="T67" s="52">
        <f t="shared" si="4"/>
        <v>90000</v>
      </c>
    </row>
    <row r="68" spans="2:20" ht="15.75" x14ac:dyDescent="0.25">
      <c r="B68" s="12" t="s">
        <v>5</v>
      </c>
      <c r="C68" s="39"/>
      <c r="D68" s="39"/>
      <c r="E68" s="52">
        <f t="shared" ref="E68:S68" si="6">+$D18*E18</f>
        <v>135000</v>
      </c>
      <c r="F68" s="52">
        <f t="shared" si="6"/>
        <v>0</v>
      </c>
      <c r="G68" s="52">
        <f t="shared" si="6"/>
        <v>0</v>
      </c>
      <c r="H68" s="52">
        <f t="shared" si="6"/>
        <v>0</v>
      </c>
      <c r="I68" s="52">
        <f t="shared" si="6"/>
        <v>0</v>
      </c>
      <c r="J68" s="52">
        <f t="shared" si="6"/>
        <v>0</v>
      </c>
      <c r="K68" s="52">
        <f t="shared" si="6"/>
        <v>0</v>
      </c>
      <c r="L68" s="52">
        <f t="shared" si="6"/>
        <v>0</v>
      </c>
      <c r="M68" s="52">
        <f t="shared" si="6"/>
        <v>0</v>
      </c>
      <c r="N68" s="52">
        <f t="shared" si="6"/>
        <v>0</v>
      </c>
      <c r="O68" s="52">
        <f t="shared" si="6"/>
        <v>0</v>
      </c>
      <c r="P68" s="52">
        <f t="shared" si="6"/>
        <v>0</v>
      </c>
      <c r="Q68" s="52">
        <f t="shared" si="6"/>
        <v>0</v>
      </c>
      <c r="R68" s="52">
        <f t="shared" si="6"/>
        <v>0</v>
      </c>
      <c r="S68" s="52">
        <f t="shared" si="6"/>
        <v>0</v>
      </c>
      <c r="T68" s="52">
        <f t="shared" si="4"/>
        <v>135000</v>
      </c>
    </row>
    <row r="69" spans="2:20" ht="15.75" x14ac:dyDescent="0.25">
      <c r="B69" s="12" t="s">
        <v>6</v>
      </c>
      <c r="C69" s="39"/>
      <c r="D69" s="39"/>
      <c r="E69" s="52">
        <f t="shared" ref="E69:S69" si="7">+$D19*E19</f>
        <v>270000</v>
      </c>
      <c r="F69" s="52">
        <f t="shared" si="7"/>
        <v>0</v>
      </c>
      <c r="G69" s="52">
        <f t="shared" si="7"/>
        <v>0</v>
      </c>
      <c r="H69" s="52">
        <f t="shared" si="7"/>
        <v>0</v>
      </c>
      <c r="I69" s="52">
        <f t="shared" si="7"/>
        <v>0</v>
      </c>
      <c r="J69" s="52">
        <f t="shared" si="7"/>
        <v>0</v>
      </c>
      <c r="K69" s="52">
        <f t="shared" si="7"/>
        <v>0</v>
      </c>
      <c r="L69" s="52">
        <f t="shared" si="7"/>
        <v>0</v>
      </c>
      <c r="M69" s="52">
        <f t="shared" si="7"/>
        <v>0</v>
      </c>
      <c r="N69" s="52">
        <f t="shared" si="7"/>
        <v>0</v>
      </c>
      <c r="O69" s="52">
        <f t="shared" si="7"/>
        <v>0</v>
      </c>
      <c r="P69" s="52">
        <f t="shared" si="7"/>
        <v>0</v>
      </c>
      <c r="Q69" s="52">
        <f t="shared" si="7"/>
        <v>0</v>
      </c>
      <c r="R69" s="52">
        <f t="shared" si="7"/>
        <v>0</v>
      </c>
      <c r="S69" s="52">
        <f t="shared" si="7"/>
        <v>0</v>
      </c>
      <c r="T69" s="52">
        <f t="shared" si="4"/>
        <v>270000</v>
      </c>
    </row>
    <row r="70" spans="2:20" ht="15.75" x14ac:dyDescent="0.25">
      <c r="B70" s="12" t="s">
        <v>7</v>
      </c>
      <c r="C70" s="39"/>
      <c r="D70" s="39"/>
      <c r="E70" s="52">
        <f t="shared" ref="E70:S70" si="8">+$D21*E21</f>
        <v>90000</v>
      </c>
      <c r="F70" s="52">
        <f t="shared" si="8"/>
        <v>0</v>
      </c>
      <c r="G70" s="52">
        <f t="shared" si="8"/>
        <v>0</v>
      </c>
      <c r="H70" s="52">
        <f t="shared" si="8"/>
        <v>0</v>
      </c>
      <c r="I70" s="52">
        <f t="shared" si="8"/>
        <v>0</v>
      </c>
      <c r="J70" s="52">
        <f t="shared" si="8"/>
        <v>0</v>
      </c>
      <c r="K70" s="52">
        <f t="shared" si="8"/>
        <v>0</v>
      </c>
      <c r="L70" s="52">
        <f t="shared" si="8"/>
        <v>0</v>
      </c>
      <c r="M70" s="52">
        <f t="shared" si="8"/>
        <v>0</v>
      </c>
      <c r="N70" s="52">
        <f t="shared" si="8"/>
        <v>0</v>
      </c>
      <c r="O70" s="52">
        <f t="shared" si="8"/>
        <v>0</v>
      </c>
      <c r="P70" s="52">
        <f t="shared" si="8"/>
        <v>0</v>
      </c>
      <c r="Q70" s="52">
        <f t="shared" si="8"/>
        <v>0</v>
      </c>
      <c r="R70" s="52">
        <f t="shared" si="8"/>
        <v>0</v>
      </c>
      <c r="S70" s="52">
        <f t="shared" si="8"/>
        <v>0</v>
      </c>
      <c r="T70" s="52">
        <f t="shared" si="4"/>
        <v>90000</v>
      </c>
    </row>
    <row r="71" spans="2:20" ht="15.75" x14ac:dyDescent="0.25">
      <c r="B71" s="12" t="s">
        <v>8</v>
      </c>
      <c r="C71" s="39"/>
      <c r="D71" s="39"/>
      <c r="E71" s="52">
        <f t="shared" ref="E71:S71" si="9">+$D22*E22</f>
        <v>270000</v>
      </c>
      <c r="F71" s="52">
        <f t="shared" si="9"/>
        <v>0</v>
      </c>
      <c r="G71" s="52">
        <f t="shared" si="9"/>
        <v>0</v>
      </c>
      <c r="H71" s="52">
        <f t="shared" si="9"/>
        <v>0</v>
      </c>
      <c r="I71" s="52">
        <f t="shared" si="9"/>
        <v>0</v>
      </c>
      <c r="J71" s="52">
        <f t="shared" si="9"/>
        <v>0</v>
      </c>
      <c r="K71" s="52">
        <f t="shared" si="9"/>
        <v>0</v>
      </c>
      <c r="L71" s="52">
        <f t="shared" si="9"/>
        <v>0</v>
      </c>
      <c r="M71" s="52">
        <f t="shared" si="9"/>
        <v>0</v>
      </c>
      <c r="N71" s="52">
        <f t="shared" si="9"/>
        <v>0</v>
      </c>
      <c r="O71" s="52">
        <f t="shared" si="9"/>
        <v>0</v>
      </c>
      <c r="P71" s="52">
        <f t="shared" si="9"/>
        <v>0</v>
      </c>
      <c r="Q71" s="52">
        <f t="shared" si="9"/>
        <v>0</v>
      </c>
      <c r="R71" s="52">
        <f t="shared" si="9"/>
        <v>0</v>
      </c>
      <c r="S71" s="52">
        <f t="shared" si="9"/>
        <v>0</v>
      </c>
      <c r="T71" s="52">
        <f t="shared" si="4"/>
        <v>270000</v>
      </c>
    </row>
    <row r="72" spans="2:20" ht="15.75" x14ac:dyDescent="0.25">
      <c r="B72" s="12" t="s">
        <v>9</v>
      </c>
      <c r="C72" s="39"/>
      <c r="D72" s="39"/>
      <c r="E72" s="52">
        <f t="shared" ref="E72:S72" si="10">+$D23*E23</f>
        <v>180000</v>
      </c>
      <c r="F72" s="52">
        <f t="shared" si="10"/>
        <v>180000</v>
      </c>
      <c r="G72" s="52">
        <f t="shared" si="10"/>
        <v>180000</v>
      </c>
      <c r="H72" s="52">
        <f t="shared" si="10"/>
        <v>180000</v>
      </c>
      <c r="I72" s="52">
        <f t="shared" si="10"/>
        <v>180000</v>
      </c>
      <c r="J72" s="52">
        <f t="shared" si="10"/>
        <v>0</v>
      </c>
      <c r="K72" s="52">
        <f t="shared" si="10"/>
        <v>0</v>
      </c>
      <c r="L72" s="52">
        <f t="shared" si="10"/>
        <v>0</v>
      </c>
      <c r="M72" s="52">
        <f t="shared" si="10"/>
        <v>0</v>
      </c>
      <c r="N72" s="52">
        <f t="shared" si="10"/>
        <v>0</v>
      </c>
      <c r="O72" s="52">
        <f t="shared" si="10"/>
        <v>0</v>
      </c>
      <c r="P72" s="52">
        <f t="shared" si="10"/>
        <v>0</v>
      </c>
      <c r="Q72" s="52">
        <f t="shared" si="10"/>
        <v>0</v>
      </c>
      <c r="R72" s="52">
        <f t="shared" si="10"/>
        <v>0</v>
      </c>
      <c r="S72" s="52">
        <f t="shared" si="10"/>
        <v>0</v>
      </c>
      <c r="T72" s="52">
        <f t="shared" si="4"/>
        <v>900000</v>
      </c>
    </row>
    <row r="73" spans="2:20" ht="15.75" x14ac:dyDescent="0.25">
      <c r="B73" s="12" t="s">
        <v>10</v>
      </c>
      <c r="C73" s="39"/>
      <c r="D73" s="39"/>
      <c r="E73" s="52">
        <f t="shared" ref="E73:S73" si="11">+$D24*E24</f>
        <v>180000</v>
      </c>
      <c r="F73" s="52">
        <f t="shared" si="11"/>
        <v>180000</v>
      </c>
      <c r="G73" s="52">
        <f t="shared" si="11"/>
        <v>180000</v>
      </c>
      <c r="H73" s="52">
        <f t="shared" si="11"/>
        <v>0</v>
      </c>
      <c r="I73" s="52">
        <f t="shared" si="11"/>
        <v>0</v>
      </c>
      <c r="J73" s="52">
        <f t="shared" si="11"/>
        <v>0</v>
      </c>
      <c r="K73" s="52">
        <f t="shared" si="11"/>
        <v>0</v>
      </c>
      <c r="L73" s="52">
        <f t="shared" si="11"/>
        <v>0</v>
      </c>
      <c r="M73" s="52">
        <f t="shared" si="11"/>
        <v>0</v>
      </c>
      <c r="N73" s="52">
        <f t="shared" si="11"/>
        <v>0</v>
      </c>
      <c r="O73" s="52">
        <f t="shared" si="11"/>
        <v>0</v>
      </c>
      <c r="P73" s="52">
        <f t="shared" si="11"/>
        <v>0</v>
      </c>
      <c r="Q73" s="52">
        <f t="shared" si="11"/>
        <v>0</v>
      </c>
      <c r="R73" s="52">
        <f t="shared" si="11"/>
        <v>0</v>
      </c>
      <c r="S73" s="52">
        <f t="shared" si="11"/>
        <v>0</v>
      </c>
      <c r="T73" s="52">
        <f t="shared" si="4"/>
        <v>540000</v>
      </c>
    </row>
    <row r="74" spans="2:20" ht="15.75" x14ac:dyDescent="0.25">
      <c r="B74" s="12" t="s">
        <v>11</v>
      </c>
      <c r="C74" s="39"/>
      <c r="D74" s="39"/>
      <c r="E74" s="52">
        <f t="shared" ref="E74:S74" si="12">+$D25*E25</f>
        <v>45000</v>
      </c>
      <c r="F74" s="52">
        <f t="shared" si="12"/>
        <v>0</v>
      </c>
      <c r="G74" s="52">
        <f t="shared" si="12"/>
        <v>0</v>
      </c>
      <c r="H74" s="52">
        <f t="shared" si="12"/>
        <v>0</v>
      </c>
      <c r="I74" s="52">
        <f t="shared" si="12"/>
        <v>0</v>
      </c>
      <c r="J74" s="52">
        <f t="shared" si="12"/>
        <v>0</v>
      </c>
      <c r="K74" s="52">
        <f t="shared" si="12"/>
        <v>0</v>
      </c>
      <c r="L74" s="52">
        <f t="shared" si="12"/>
        <v>0</v>
      </c>
      <c r="M74" s="52">
        <f t="shared" si="12"/>
        <v>0</v>
      </c>
      <c r="N74" s="52">
        <f t="shared" si="12"/>
        <v>0</v>
      </c>
      <c r="O74" s="52">
        <f t="shared" si="12"/>
        <v>0</v>
      </c>
      <c r="P74" s="52">
        <f t="shared" si="12"/>
        <v>0</v>
      </c>
      <c r="Q74" s="52">
        <f t="shared" si="12"/>
        <v>0</v>
      </c>
      <c r="R74" s="52">
        <f t="shared" si="12"/>
        <v>0</v>
      </c>
      <c r="S74" s="52">
        <f t="shared" si="12"/>
        <v>0</v>
      </c>
      <c r="T74" s="52">
        <f t="shared" si="4"/>
        <v>45000</v>
      </c>
    </row>
    <row r="75" spans="2:20" ht="15.75" x14ac:dyDescent="0.25">
      <c r="B75" s="12" t="s">
        <v>12</v>
      </c>
      <c r="C75" s="39"/>
      <c r="D75" s="39"/>
      <c r="E75" s="52">
        <f t="shared" ref="E75:S75" si="13">+$D26*E26</f>
        <v>360000</v>
      </c>
      <c r="F75" s="52">
        <f t="shared" si="13"/>
        <v>360000</v>
      </c>
      <c r="G75" s="52">
        <f t="shared" si="13"/>
        <v>360000</v>
      </c>
      <c r="H75" s="52">
        <f t="shared" si="13"/>
        <v>360000</v>
      </c>
      <c r="I75" s="52">
        <f t="shared" si="13"/>
        <v>360000</v>
      </c>
      <c r="J75" s="52">
        <f t="shared" si="13"/>
        <v>0</v>
      </c>
      <c r="K75" s="52">
        <f t="shared" si="13"/>
        <v>0</v>
      </c>
      <c r="L75" s="52">
        <f t="shared" si="13"/>
        <v>0</v>
      </c>
      <c r="M75" s="52">
        <f t="shared" si="13"/>
        <v>0</v>
      </c>
      <c r="N75" s="52">
        <f t="shared" si="13"/>
        <v>0</v>
      </c>
      <c r="O75" s="52">
        <f t="shared" si="13"/>
        <v>0</v>
      </c>
      <c r="P75" s="52">
        <f t="shared" si="13"/>
        <v>0</v>
      </c>
      <c r="Q75" s="52">
        <f t="shared" si="13"/>
        <v>0</v>
      </c>
      <c r="R75" s="52">
        <f t="shared" si="13"/>
        <v>0</v>
      </c>
      <c r="S75" s="52">
        <f t="shared" si="13"/>
        <v>0</v>
      </c>
      <c r="T75" s="52">
        <f t="shared" si="4"/>
        <v>1800000</v>
      </c>
    </row>
    <row r="76" spans="2:20" ht="16.5" thickBot="1" x14ac:dyDescent="0.3">
      <c r="B76" s="124" t="s">
        <v>13</v>
      </c>
      <c r="C76" s="125"/>
      <c r="D76" s="125"/>
      <c r="E76" s="52">
        <f t="shared" ref="E76:S76" si="14">+$D27*E27</f>
        <v>135000</v>
      </c>
      <c r="F76" s="52">
        <f t="shared" si="14"/>
        <v>135000</v>
      </c>
      <c r="G76" s="52">
        <f t="shared" si="14"/>
        <v>135000</v>
      </c>
      <c r="H76" s="52">
        <f t="shared" si="14"/>
        <v>135000</v>
      </c>
      <c r="I76" s="52">
        <f t="shared" si="14"/>
        <v>135000</v>
      </c>
      <c r="J76" s="52">
        <f t="shared" si="14"/>
        <v>135000</v>
      </c>
      <c r="K76" s="52">
        <f t="shared" si="14"/>
        <v>135000</v>
      </c>
      <c r="L76" s="52">
        <f t="shared" si="14"/>
        <v>135000</v>
      </c>
      <c r="M76" s="52">
        <f t="shared" si="14"/>
        <v>135000</v>
      </c>
      <c r="N76" s="52">
        <f t="shared" si="14"/>
        <v>135000</v>
      </c>
      <c r="O76" s="52">
        <f t="shared" si="14"/>
        <v>135000</v>
      </c>
      <c r="P76" s="52">
        <f t="shared" si="14"/>
        <v>135000</v>
      </c>
      <c r="Q76" s="52">
        <f t="shared" si="14"/>
        <v>135000</v>
      </c>
      <c r="R76" s="52">
        <f t="shared" si="14"/>
        <v>135000</v>
      </c>
      <c r="S76" s="52">
        <f t="shared" si="14"/>
        <v>135000</v>
      </c>
      <c r="T76" s="52">
        <f t="shared" si="4"/>
        <v>2025000</v>
      </c>
    </row>
    <row r="77" spans="2:20" s="42" customFormat="1" ht="16.5" thickTop="1" x14ac:dyDescent="0.25">
      <c r="B77" s="122" t="s">
        <v>14</v>
      </c>
      <c r="C77" s="123"/>
      <c r="D77" s="123"/>
      <c r="E77" s="53">
        <f>SUM(E66:E76)</f>
        <v>1935000</v>
      </c>
      <c r="F77" s="53">
        <f t="shared" ref="F77:S77" si="15">SUM(F66:F76)</f>
        <v>855000</v>
      </c>
      <c r="G77" s="47">
        <f t="shared" si="15"/>
        <v>855000</v>
      </c>
      <c r="H77" s="47">
        <f t="shared" si="15"/>
        <v>675000</v>
      </c>
      <c r="I77" s="47">
        <f t="shared" si="15"/>
        <v>675000</v>
      </c>
      <c r="J77" s="47">
        <f t="shared" si="15"/>
        <v>135000</v>
      </c>
      <c r="K77" s="47">
        <f t="shared" si="15"/>
        <v>135000</v>
      </c>
      <c r="L77" s="47">
        <f t="shared" si="15"/>
        <v>135000</v>
      </c>
      <c r="M77" s="47">
        <f t="shared" si="15"/>
        <v>135000</v>
      </c>
      <c r="N77" s="47">
        <f t="shared" si="15"/>
        <v>135000</v>
      </c>
      <c r="O77" s="47">
        <f t="shared" si="15"/>
        <v>135000</v>
      </c>
      <c r="P77" s="47">
        <f t="shared" si="15"/>
        <v>135000</v>
      </c>
      <c r="Q77" s="47">
        <f t="shared" si="15"/>
        <v>135000</v>
      </c>
      <c r="R77" s="47">
        <f t="shared" si="15"/>
        <v>135000</v>
      </c>
      <c r="S77" s="48">
        <f t="shared" si="15"/>
        <v>135000</v>
      </c>
      <c r="T77" s="52">
        <f t="shared" si="4"/>
        <v>6345000</v>
      </c>
    </row>
    <row r="78" spans="2:20" ht="15.75" x14ac:dyDescent="0.25">
      <c r="B78" s="4" t="s">
        <v>15</v>
      </c>
      <c r="E78" s="52"/>
      <c r="F78" s="52"/>
      <c r="G78" s="52"/>
      <c r="H78" s="52"/>
      <c r="I78" s="52"/>
      <c r="J78" s="52"/>
      <c r="K78" s="52"/>
      <c r="L78" s="52"/>
      <c r="M78" s="52"/>
      <c r="N78" s="52"/>
      <c r="O78" s="52"/>
      <c r="P78" s="52"/>
      <c r="Q78" s="52"/>
      <c r="R78" s="52"/>
      <c r="S78" s="52"/>
      <c r="T78" s="52"/>
    </row>
    <row r="79" spans="2:20" ht="15.75" x14ac:dyDescent="0.25">
      <c r="B79" s="12" t="s">
        <v>16</v>
      </c>
      <c r="E79" s="52">
        <f t="shared" ref="E79:S79" si="16">+$D30*E30</f>
        <v>759413.45</v>
      </c>
      <c r="F79" s="52">
        <f t="shared" si="16"/>
        <v>0</v>
      </c>
      <c r="G79" s="52">
        <f t="shared" si="16"/>
        <v>0</v>
      </c>
      <c r="H79" s="52">
        <f t="shared" si="16"/>
        <v>0</v>
      </c>
      <c r="I79" s="52">
        <f t="shared" si="16"/>
        <v>0</v>
      </c>
      <c r="J79" s="52">
        <f t="shared" si="16"/>
        <v>0</v>
      </c>
      <c r="K79" s="52">
        <f t="shared" si="16"/>
        <v>0</v>
      </c>
      <c r="L79" s="52">
        <f t="shared" si="16"/>
        <v>0</v>
      </c>
      <c r="M79" s="52">
        <f t="shared" si="16"/>
        <v>0</v>
      </c>
      <c r="N79" s="52">
        <f t="shared" si="16"/>
        <v>0</v>
      </c>
      <c r="O79" s="52">
        <f t="shared" si="16"/>
        <v>0</v>
      </c>
      <c r="P79" s="52">
        <f t="shared" si="16"/>
        <v>0</v>
      </c>
      <c r="Q79" s="52">
        <f t="shared" si="16"/>
        <v>0</v>
      </c>
      <c r="R79" s="52">
        <f t="shared" si="16"/>
        <v>0</v>
      </c>
      <c r="S79" s="52">
        <f t="shared" si="16"/>
        <v>0</v>
      </c>
      <c r="T79" s="52">
        <f t="shared" ref="T79:T86" si="17">SUM(E79:S79)</f>
        <v>759413.45</v>
      </c>
    </row>
    <row r="80" spans="2:20" ht="15.75" x14ac:dyDescent="0.25">
      <c r="B80" s="12" t="s">
        <v>153</v>
      </c>
      <c r="E80" s="52">
        <f>$D31*E31</f>
        <v>220000</v>
      </c>
      <c r="F80" s="52"/>
      <c r="G80" s="52"/>
      <c r="H80" s="52"/>
      <c r="I80" s="52"/>
      <c r="J80" s="52"/>
      <c r="K80" s="52"/>
      <c r="L80" s="52"/>
      <c r="M80" s="52"/>
      <c r="N80" s="52"/>
      <c r="O80" s="52"/>
      <c r="P80" s="52"/>
      <c r="Q80" s="52"/>
      <c r="R80" s="52"/>
      <c r="S80" s="52"/>
      <c r="T80" s="52">
        <f t="shared" si="17"/>
        <v>220000</v>
      </c>
    </row>
    <row r="81" spans="2:20" ht="15.75" x14ac:dyDescent="0.25">
      <c r="B81" s="12" t="s">
        <v>17</v>
      </c>
      <c r="E81" s="52">
        <f t="shared" ref="E81:S81" si="18">+$D32*E32</f>
        <v>100800</v>
      </c>
      <c r="F81" s="52">
        <f t="shared" si="18"/>
        <v>201600</v>
      </c>
      <c r="G81" s="52">
        <f t="shared" si="18"/>
        <v>576000</v>
      </c>
      <c r="H81" s="52">
        <f t="shared" si="18"/>
        <v>0</v>
      </c>
      <c r="I81" s="52">
        <f t="shared" si="18"/>
        <v>0</v>
      </c>
      <c r="J81" s="52">
        <f t="shared" si="18"/>
        <v>0</v>
      </c>
      <c r="K81" s="52">
        <f t="shared" si="18"/>
        <v>0</v>
      </c>
      <c r="L81" s="52">
        <f t="shared" si="18"/>
        <v>0</v>
      </c>
      <c r="M81" s="52">
        <f t="shared" si="18"/>
        <v>0</v>
      </c>
      <c r="N81" s="52">
        <f t="shared" si="18"/>
        <v>0</v>
      </c>
      <c r="O81" s="52">
        <f t="shared" si="18"/>
        <v>0</v>
      </c>
      <c r="P81" s="52">
        <f t="shared" si="18"/>
        <v>0</v>
      </c>
      <c r="Q81" s="52">
        <f t="shared" si="18"/>
        <v>0</v>
      </c>
      <c r="R81" s="52">
        <f t="shared" si="18"/>
        <v>0</v>
      </c>
      <c r="S81" s="52">
        <f t="shared" si="18"/>
        <v>0</v>
      </c>
      <c r="T81" s="52">
        <f t="shared" si="17"/>
        <v>878400</v>
      </c>
    </row>
    <row r="82" spans="2:20" ht="15.75" x14ac:dyDescent="0.25">
      <c r="B82" s="12" t="s">
        <v>19</v>
      </c>
      <c r="E82" s="52">
        <f t="shared" ref="E82:S82" si="19">+$D33*E33</f>
        <v>145000</v>
      </c>
      <c r="F82" s="52">
        <f t="shared" si="19"/>
        <v>145000</v>
      </c>
      <c r="G82" s="52">
        <f t="shared" si="19"/>
        <v>145000</v>
      </c>
      <c r="H82" s="52">
        <f t="shared" si="19"/>
        <v>0</v>
      </c>
      <c r="I82" s="52">
        <f t="shared" si="19"/>
        <v>0</v>
      </c>
      <c r="J82" s="52">
        <f t="shared" si="19"/>
        <v>0</v>
      </c>
      <c r="K82" s="52">
        <f t="shared" si="19"/>
        <v>0</v>
      </c>
      <c r="L82" s="52">
        <f t="shared" si="19"/>
        <v>0</v>
      </c>
      <c r="M82" s="52">
        <f t="shared" si="19"/>
        <v>0</v>
      </c>
      <c r="N82" s="52">
        <f t="shared" si="19"/>
        <v>0</v>
      </c>
      <c r="O82" s="52">
        <f t="shared" si="19"/>
        <v>0</v>
      </c>
      <c r="P82" s="52">
        <f t="shared" si="19"/>
        <v>0</v>
      </c>
      <c r="Q82" s="52">
        <f t="shared" si="19"/>
        <v>0</v>
      </c>
      <c r="R82" s="52">
        <f t="shared" si="19"/>
        <v>0</v>
      </c>
      <c r="S82" s="52">
        <f t="shared" si="19"/>
        <v>0</v>
      </c>
      <c r="T82" s="52">
        <f t="shared" si="17"/>
        <v>435000</v>
      </c>
    </row>
    <row r="83" spans="2:20" ht="15.75" x14ac:dyDescent="0.25">
      <c r="B83" s="12" t="s">
        <v>20</v>
      </c>
      <c r="E83" s="52">
        <f t="shared" ref="E83:S83" si="20">+$D34*E34</f>
        <v>91400</v>
      </c>
      <c r="F83" s="52">
        <f t="shared" si="20"/>
        <v>0</v>
      </c>
      <c r="G83" s="52">
        <f t="shared" si="20"/>
        <v>0</v>
      </c>
      <c r="H83" s="52">
        <f t="shared" si="20"/>
        <v>0</v>
      </c>
      <c r="I83" s="52">
        <f t="shared" si="20"/>
        <v>0</v>
      </c>
      <c r="J83" s="52">
        <f t="shared" si="20"/>
        <v>0</v>
      </c>
      <c r="K83" s="52">
        <f t="shared" si="20"/>
        <v>0</v>
      </c>
      <c r="L83" s="52">
        <f t="shared" si="20"/>
        <v>0</v>
      </c>
      <c r="M83" s="52">
        <f t="shared" si="20"/>
        <v>0</v>
      </c>
      <c r="N83" s="52">
        <f t="shared" si="20"/>
        <v>0</v>
      </c>
      <c r="O83" s="52">
        <f t="shared" si="20"/>
        <v>0</v>
      </c>
      <c r="P83" s="52">
        <f t="shared" si="20"/>
        <v>0</v>
      </c>
      <c r="Q83" s="52">
        <f t="shared" si="20"/>
        <v>0</v>
      </c>
      <c r="R83" s="52">
        <f t="shared" si="20"/>
        <v>0</v>
      </c>
      <c r="S83" s="52">
        <f t="shared" si="20"/>
        <v>0</v>
      </c>
      <c r="T83" s="52">
        <f t="shared" si="17"/>
        <v>91400</v>
      </c>
    </row>
    <row r="84" spans="2:20" ht="15.75" x14ac:dyDescent="0.25">
      <c r="B84" s="12" t="s">
        <v>21</v>
      </c>
      <c r="E84" s="52">
        <f t="shared" ref="E84:S84" si="21">+$D35*E35</f>
        <v>216000</v>
      </c>
      <c r="F84" s="52">
        <f t="shared" si="21"/>
        <v>216000</v>
      </c>
      <c r="G84" s="52">
        <f t="shared" si="21"/>
        <v>360000</v>
      </c>
      <c r="H84" s="52">
        <f t="shared" si="21"/>
        <v>360000</v>
      </c>
      <c r="I84" s="52">
        <f t="shared" si="21"/>
        <v>360000</v>
      </c>
      <c r="J84" s="52">
        <f t="shared" si="21"/>
        <v>0</v>
      </c>
      <c r="K84" s="52">
        <f t="shared" si="21"/>
        <v>0</v>
      </c>
      <c r="L84" s="52">
        <f t="shared" si="21"/>
        <v>0</v>
      </c>
      <c r="M84" s="52">
        <f t="shared" si="21"/>
        <v>0</v>
      </c>
      <c r="N84" s="52">
        <f t="shared" si="21"/>
        <v>0</v>
      </c>
      <c r="O84" s="52">
        <f t="shared" si="21"/>
        <v>0</v>
      </c>
      <c r="P84" s="52">
        <f t="shared" si="21"/>
        <v>0</v>
      </c>
      <c r="Q84" s="52">
        <f t="shared" si="21"/>
        <v>0</v>
      </c>
      <c r="R84" s="52">
        <f t="shared" si="21"/>
        <v>0</v>
      </c>
      <c r="S84" s="52">
        <f t="shared" si="21"/>
        <v>0</v>
      </c>
      <c r="T84" s="52">
        <f t="shared" si="17"/>
        <v>1512000</v>
      </c>
    </row>
    <row r="85" spans="2:20" s="42" customFormat="1" ht="15.75" x14ac:dyDescent="0.25">
      <c r="B85" s="45" t="s">
        <v>24</v>
      </c>
      <c r="C85" s="31"/>
      <c r="D85" s="31"/>
      <c r="E85" s="53">
        <f t="shared" ref="E85:S85" si="22">SUM(E79:E84)</f>
        <v>1532613.45</v>
      </c>
      <c r="F85" s="53">
        <f t="shared" si="22"/>
        <v>562600</v>
      </c>
      <c r="G85" s="47">
        <f t="shared" si="22"/>
        <v>1081000</v>
      </c>
      <c r="H85" s="47">
        <f t="shared" si="22"/>
        <v>360000</v>
      </c>
      <c r="I85" s="47">
        <f t="shared" si="22"/>
        <v>360000</v>
      </c>
      <c r="J85" s="47">
        <f t="shared" si="22"/>
        <v>0</v>
      </c>
      <c r="K85" s="47">
        <f t="shared" si="22"/>
        <v>0</v>
      </c>
      <c r="L85" s="47">
        <f t="shared" si="22"/>
        <v>0</v>
      </c>
      <c r="M85" s="47">
        <f t="shared" si="22"/>
        <v>0</v>
      </c>
      <c r="N85" s="47">
        <f t="shared" si="22"/>
        <v>0</v>
      </c>
      <c r="O85" s="47">
        <f t="shared" si="22"/>
        <v>0</v>
      </c>
      <c r="P85" s="47">
        <f t="shared" si="22"/>
        <v>0</v>
      </c>
      <c r="Q85" s="47">
        <f t="shared" si="22"/>
        <v>0</v>
      </c>
      <c r="R85" s="47">
        <f t="shared" si="22"/>
        <v>0</v>
      </c>
      <c r="S85" s="48">
        <f t="shared" si="22"/>
        <v>0</v>
      </c>
      <c r="T85" s="155">
        <f t="shared" si="17"/>
        <v>3896213.45</v>
      </c>
    </row>
    <row r="86" spans="2:20" ht="15.75" x14ac:dyDescent="0.25">
      <c r="B86" s="4" t="s">
        <v>25</v>
      </c>
      <c r="E86" s="54">
        <f t="shared" ref="E86:S86" si="23">+E77+E85</f>
        <v>3467613.45</v>
      </c>
      <c r="F86" s="54">
        <f t="shared" si="23"/>
        <v>1417600</v>
      </c>
      <c r="G86" s="54">
        <f t="shared" si="23"/>
        <v>1936000</v>
      </c>
      <c r="H86" s="54">
        <f t="shared" si="23"/>
        <v>1035000</v>
      </c>
      <c r="I86" s="54">
        <f t="shared" si="23"/>
        <v>1035000</v>
      </c>
      <c r="J86" s="54">
        <f t="shared" si="23"/>
        <v>135000</v>
      </c>
      <c r="K86" s="54">
        <f t="shared" si="23"/>
        <v>135000</v>
      </c>
      <c r="L86" s="54">
        <f t="shared" si="23"/>
        <v>135000</v>
      </c>
      <c r="M86" s="54">
        <f t="shared" si="23"/>
        <v>135000</v>
      </c>
      <c r="N86" s="54">
        <f t="shared" si="23"/>
        <v>135000</v>
      </c>
      <c r="O86" s="54">
        <f t="shared" si="23"/>
        <v>135000</v>
      </c>
      <c r="P86" s="54">
        <f t="shared" si="23"/>
        <v>135000</v>
      </c>
      <c r="Q86" s="54">
        <f t="shared" si="23"/>
        <v>135000</v>
      </c>
      <c r="R86" s="54">
        <f t="shared" si="23"/>
        <v>135000</v>
      </c>
      <c r="S86" s="54">
        <f t="shared" si="23"/>
        <v>135000</v>
      </c>
      <c r="T86" s="51">
        <f t="shared" si="17"/>
        <v>10241213.449999999</v>
      </c>
    </row>
    <row r="87" spans="2:20" s="42" customFormat="1" ht="15.75" x14ac:dyDescent="0.25">
      <c r="B87" s="45" t="s">
        <v>38</v>
      </c>
      <c r="C87" s="31"/>
      <c r="D87" s="31"/>
      <c r="E87" s="53"/>
      <c r="F87" s="53"/>
      <c r="G87" s="47"/>
      <c r="H87" s="47"/>
      <c r="I87" s="47"/>
      <c r="J87" s="47"/>
      <c r="K87" s="47"/>
      <c r="L87" s="47"/>
      <c r="M87" s="47"/>
      <c r="N87" s="47"/>
      <c r="O87" s="47"/>
      <c r="P87" s="47"/>
      <c r="Q87" s="47"/>
      <c r="R87" s="47"/>
      <c r="S87" s="48"/>
      <c r="T87" s="49"/>
    </row>
    <row r="88" spans="2:20" ht="15.75" x14ac:dyDescent="0.25">
      <c r="B88" s="12" t="s">
        <v>26</v>
      </c>
      <c r="E88" s="52">
        <f t="shared" ref="E88:S88" si="24">E39*E77</f>
        <v>96750</v>
      </c>
      <c r="F88" s="52">
        <f t="shared" si="24"/>
        <v>42750</v>
      </c>
      <c r="G88" s="52">
        <f t="shared" si="24"/>
        <v>42750</v>
      </c>
      <c r="H88" s="52">
        <f t="shared" si="24"/>
        <v>33750</v>
      </c>
      <c r="I88" s="52">
        <f t="shared" si="24"/>
        <v>33750</v>
      </c>
      <c r="J88" s="52">
        <f t="shared" si="24"/>
        <v>6750</v>
      </c>
      <c r="K88" s="52">
        <f t="shared" si="24"/>
        <v>6750</v>
      </c>
      <c r="L88" s="52">
        <f t="shared" si="24"/>
        <v>6750</v>
      </c>
      <c r="M88" s="52">
        <f t="shared" si="24"/>
        <v>6750</v>
      </c>
      <c r="N88" s="52">
        <f t="shared" si="24"/>
        <v>6750</v>
      </c>
      <c r="O88" s="52">
        <f t="shared" si="24"/>
        <v>6750</v>
      </c>
      <c r="P88" s="52">
        <f t="shared" si="24"/>
        <v>6750</v>
      </c>
      <c r="Q88" s="52">
        <f t="shared" si="24"/>
        <v>6750</v>
      </c>
      <c r="R88" s="52">
        <f t="shared" si="24"/>
        <v>6750</v>
      </c>
      <c r="S88" s="52">
        <f t="shared" si="24"/>
        <v>6750</v>
      </c>
      <c r="T88" s="52">
        <f t="shared" ref="T88:T102" si="25">SUM(E88:S88)</f>
        <v>317250</v>
      </c>
    </row>
    <row r="89" spans="2:20" ht="15.75" x14ac:dyDescent="0.25">
      <c r="B89" s="12" t="s">
        <v>27</v>
      </c>
      <c r="E89" s="52">
        <f t="shared" ref="E89:S89" si="26">E40*E85</f>
        <v>229892.01749999999</v>
      </c>
      <c r="F89" s="52">
        <f t="shared" si="26"/>
        <v>84390</v>
      </c>
      <c r="G89" s="52">
        <f t="shared" si="26"/>
        <v>162150</v>
      </c>
      <c r="H89" s="52">
        <f t="shared" si="26"/>
        <v>54000</v>
      </c>
      <c r="I89" s="52">
        <f t="shared" si="26"/>
        <v>54000</v>
      </c>
      <c r="J89" s="52">
        <f t="shared" si="26"/>
        <v>0</v>
      </c>
      <c r="K89" s="52">
        <f t="shared" si="26"/>
        <v>0</v>
      </c>
      <c r="L89" s="52">
        <f t="shared" si="26"/>
        <v>0</v>
      </c>
      <c r="M89" s="52">
        <f t="shared" si="26"/>
        <v>0</v>
      </c>
      <c r="N89" s="52">
        <f t="shared" si="26"/>
        <v>0</v>
      </c>
      <c r="O89" s="52">
        <f t="shared" si="26"/>
        <v>0</v>
      </c>
      <c r="P89" s="52">
        <f t="shared" si="26"/>
        <v>0</v>
      </c>
      <c r="Q89" s="52">
        <f t="shared" si="26"/>
        <v>0</v>
      </c>
      <c r="R89" s="52">
        <f t="shared" si="26"/>
        <v>0</v>
      </c>
      <c r="S89" s="52">
        <f t="shared" si="26"/>
        <v>0</v>
      </c>
      <c r="T89" s="52">
        <f t="shared" si="25"/>
        <v>584432.01749999996</v>
      </c>
    </row>
    <row r="90" spans="2:20" ht="15.75" x14ac:dyDescent="0.25">
      <c r="B90" s="12" t="s">
        <v>28</v>
      </c>
      <c r="E90" s="52">
        <f t="shared" ref="E90:S90" si="27">E41*(E77+E85)</f>
        <v>346761.34500000003</v>
      </c>
      <c r="F90" s="52">
        <f t="shared" si="27"/>
        <v>141760</v>
      </c>
      <c r="G90" s="52">
        <f t="shared" si="27"/>
        <v>193600</v>
      </c>
      <c r="H90" s="52">
        <f t="shared" si="27"/>
        <v>103500</v>
      </c>
      <c r="I90" s="52">
        <f t="shared" si="27"/>
        <v>103500</v>
      </c>
      <c r="J90" s="52">
        <f t="shared" si="27"/>
        <v>13500</v>
      </c>
      <c r="K90" s="52">
        <f t="shared" si="27"/>
        <v>13500</v>
      </c>
      <c r="L90" s="52">
        <f t="shared" si="27"/>
        <v>13500</v>
      </c>
      <c r="M90" s="52">
        <f t="shared" si="27"/>
        <v>13500</v>
      </c>
      <c r="N90" s="52">
        <f t="shared" si="27"/>
        <v>13500</v>
      </c>
      <c r="O90" s="52">
        <f t="shared" si="27"/>
        <v>13500</v>
      </c>
      <c r="P90" s="52">
        <f t="shared" si="27"/>
        <v>13500</v>
      </c>
      <c r="Q90" s="52">
        <f t="shared" si="27"/>
        <v>13500</v>
      </c>
      <c r="R90" s="52">
        <f t="shared" si="27"/>
        <v>13500</v>
      </c>
      <c r="S90" s="52">
        <f t="shared" si="27"/>
        <v>13500</v>
      </c>
      <c r="T90" s="52">
        <f t="shared" si="25"/>
        <v>1024121.345</v>
      </c>
    </row>
    <row r="91" spans="2:20" ht="15.75" x14ac:dyDescent="0.25">
      <c r="B91" s="12" t="s">
        <v>29</v>
      </c>
      <c r="E91" s="52">
        <f t="shared" ref="E91:S91" si="28">+E42*1</f>
        <v>0</v>
      </c>
      <c r="F91" s="52">
        <f t="shared" si="28"/>
        <v>0</v>
      </c>
      <c r="G91" s="52">
        <f t="shared" si="28"/>
        <v>0</v>
      </c>
      <c r="H91" s="52">
        <f t="shared" si="28"/>
        <v>0</v>
      </c>
      <c r="I91" s="52">
        <f t="shared" si="28"/>
        <v>0</v>
      </c>
      <c r="J91" s="52">
        <f t="shared" si="28"/>
        <v>0</v>
      </c>
      <c r="K91" s="52">
        <f t="shared" si="28"/>
        <v>0</v>
      </c>
      <c r="L91" s="52">
        <f t="shared" si="28"/>
        <v>0</v>
      </c>
      <c r="M91" s="52">
        <f t="shared" si="28"/>
        <v>0</v>
      </c>
      <c r="N91" s="52">
        <f t="shared" si="28"/>
        <v>0</v>
      </c>
      <c r="O91" s="52">
        <f t="shared" si="28"/>
        <v>0</v>
      </c>
      <c r="P91" s="52">
        <f t="shared" si="28"/>
        <v>0</v>
      </c>
      <c r="Q91" s="52">
        <f t="shared" si="28"/>
        <v>0</v>
      </c>
      <c r="R91" s="52">
        <f t="shared" si="28"/>
        <v>0</v>
      </c>
      <c r="S91" s="52">
        <f t="shared" si="28"/>
        <v>0</v>
      </c>
      <c r="T91" s="52">
        <f t="shared" si="25"/>
        <v>0</v>
      </c>
    </row>
    <row r="92" spans="2:20" s="42" customFormat="1" ht="15.75" x14ac:dyDescent="0.25">
      <c r="B92" s="45" t="s">
        <v>30</v>
      </c>
      <c r="C92" s="31"/>
      <c r="D92" s="31"/>
      <c r="E92" s="53">
        <f>SUM(E88:E91)</f>
        <v>673403.36250000005</v>
      </c>
      <c r="F92" s="53">
        <f t="shared" ref="F92:S92" si="29">SUM(F88:F91)</f>
        <v>268900</v>
      </c>
      <c r="G92" s="47">
        <f t="shared" si="29"/>
        <v>398500</v>
      </c>
      <c r="H92" s="47">
        <f t="shared" si="29"/>
        <v>191250</v>
      </c>
      <c r="I92" s="47">
        <f t="shared" si="29"/>
        <v>191250</v>
      </c>
      <c r="J92" s="47">
        <f t="shared" si="29"/>
        <v>20250</v>
      </c>
      <c r="K92" s="47">
        <f t="shared" si="29"/>
        <v>20250</v>
      </c>
      <c r="L92" s="47">
        <f t="shared" si="29"/>
        <v>20250</v>
      </c>
      <c r="M92" s="47">
        <f t="shared" si="29"/>
        <v>20250</v>
      </c>
      <c r="N92" s="47">
        <f t="shared" si="29"/>
        <v>20250</v>
      </c>
      <c r="O92" s="47">
        <f t="shared" si="29"/>
        <v>20250</v>
      </c>
      <c r="P92" s="47">
        <f t="shared" si="29"/>
        <v>20250</v>
      </c>
      <c r="Q92" s="47">
        <f t="shared" si="29"/>
        <v>20250</v>
      </c>
      <c r="R92" s="47">
        <f t="shared" si="29"/>
        <v>20250</v>
      </c>
      <c r="S92" s="48">
        <f t="shared" si="29"/>
        <v>20250</v>
      </c>
      <c r="T92" s="155">
        <f t="shared" si="25"/>
        <v>1925803.3625</v>
      </c>
    </row>
    <row r="93" spans="2:20" s="42" customFormat="1" ht="15.75" x14ac:dyDescent="0.25">
      <c r="B93" s="45" t="s">
        <v>36</v>
      </c>
      <c r="C93" s="41"/>
      <c r="D93" s="41"/>
      <c r="E93" s="47">
        <f>SUM(E92,E86)</f>
        <v>4141016.8125</v>
      </c>
      <c r="F93" s="47">
        <f t="shared" ref="F93:S93" si="30">SUM(F92,F86)</f>
        <v>1686500</v>
      </c>
      <c r="G93" s="47">
        <f t="shared" si="30"/>
        <v>2334500</v>
      </c>
      <c r="H93" s="47">
        <f t="shared" si="30"/>
        <v>1226250</v>
      </c>
      <c r="I93" s="47">
        <f t="shared" si="30"/>
        <v>1226250</v>
      </c>
      <c r="J93" s="47">
        <f t="shared" si="30"/>
        <v>155250</v>
      </c>
      <c r="K93" s="47">
        <f t="shared" si="30"/>
        <v>155250</v>
      </c>
      <c r="L93" s="47">
        <f t="shared" si="30"/>
        <v>155250</v>
      </c>
      <c r="M93" s="47">
        <f t="shared" si="30"/>
        <v>155250</v>
      </c>
      <c r="N93" s="47">
        <f t="shared" si="30"/>
        <v>155250</v>
      </c>
      <c r="O93" s="47">
        <f t="shared" si="30"/>
        <v>155250</v>
      </c>
      <c r="P93" s="47">
        <f t="shared" si="30"/>
        <v>155250</v>
      </c>
      <c r="Q93" s="47">
        <f t="shared" si="30"/>
        <v>155250</v>
      </c>
      <c r="R93" s="47">
        <f t="shared" si="30"/>
        <v>155250</v>
      </c>
      <c r="S93" s="47">
        <f t="shared" si="30"/>
        <v>155250</v>
      </c>
      <c r="T93" s="47">
        <f t="shared" si="25"/>
        <v>12167016.8125</v>
      </c>
    </row>
    <row r="94" spans="2:20" ht="15.75" x14ac:dyDescent="0.25">
      <c r="B94" s="12"/>
      <c r="E94" s="51"/>
      <c r="F94" s="50"/>
      <c r="G94" s="50"/>
      <c r="H94" s="54"/>
      <c r="I94" s="54"/>
      <c r="J94" s="54"/>
      <c r="K94" s="54"/>
      <c r="L94" s="54"/>
      <c r="M94" s="54"/>
      <c r="N94" s="54"/>
      <c r="O94" s="54"/>
      <c r="P94" s="54"/>
      <c r="Q94" s="54"/>
      <c r="R94" s="54"/>
      <c r="S94" s="54"/>
      <c r="T94" s="49">
        <f t="shared" si="25"/>
        <v>0</v>
      </c>
    </row>
    <row r="95" spans="2:20" ht="15.75" x14ac:dyDescent="0.25">
      <c r="B95" s="31" t="s">
        <v>186</v>
      </c>
      <c r="C95" s="38"/>
      <c r="D95" s="38"/>
      <c r="E95" s="55">
        <f>+D45</f>
        <v>661587.85200000007</v>
      </c>
      <c r="F95" s="55">
        <f t="shared" ref="F95:S95" si="31">+E45</f>
        <v>0</v>
      </c>
      <c r="G95" s="55">
        <f t="shared" si="31"/>
        <v>0</v>
      </c>
      <c r="H95" s="55">
        <f t="shared" si="31"/>
        <v>0</v>
      </c>
      <c r="I95" s="55">
        <f t="shared" si="31"/>
        <v>0</v>
      </c>
      <c r="J95" s="55">
        <f t="shared" si="31"/>
        <v>0</v>
      </c>
      <c r="K95" s="55">
        <f t="shared" si="31"/>
        <v>0</v>
      </c>
      <c r="L95" s="55">
        <f t="shared" si="31"/>
        <v>0</v>
      </c>
      <c r="M95" s="55">
        <f t="shared" si="31"/>
        <v>0</v>
      </c>
      <c r="N95" s="55">
        <f t="shared" si="31"/>
        <v>0</v>
      </c>
      <c r="O95" s="55">
        <f t="shared" si="31"/>
        <v>0</v>
      </c>
      <c r="P95" s="55">
        <f t="shared" si="31"/>
        <v>0</v>
      </c>
      <c r="Q95" s="55">
        <f t="shared" si="31"/>
        <v>0</v>
      </c>
      <c r="R95" s="55">
        <f t="shared" si="31"/>
        <v>0</v>
      </c>
      <c r="S95" s="55">
        <f t="shared" si="31"/>
        <v>0</v>
      </c>
      <c r="T95" s="155">
        <f t="shared" si="25"/>
        <v>661587.85200000007</v>
      </c>
    </row>
    <row r="96" spans="2:20" ht="15.75" x14ac:dyDescent="0.25">
      <c r="B96" s="31" t="s">
        <v>33</v>
      </c>
      <c r="C96" s="38"/>
      <c r="D96" s="38"/>
      <c r="E96" s="55">
        <f t="shared" ref="E96:E97" si="32">+D46</f>
        <v>45000</v>
      </c>
      <c r="F96" s="158">
        <f t="shared" ref="F96:S96" si="33">+$D46*F46</f>
        <v>45000</v>
      </c>
      <c r="G96" s="158">
        <f t="shared" si="33"/>
        <v>45000</v>
      </c>
      <c r="H96" s="158">
        <f t="shared" si="33"/>
        <v>45000</v>
      </c>
      <c r="I96" s="158">
        <f t="shared" si="33"/>
        <v>45000</v>
      </c>
      <c r="J96" s="158">
        <f t="shared" si="33"/>
        <v>45000</v>
      </c>
      <c r="K96" s="158">
        <f t="shared" si="33"/>
        <v>45000</v>
      </c>
      <c r="L96" s="158">
        <f t="shared" si="33"/>
        <v>45000</v>
      </c>
      <c r="M96" s="158">
        <f t="shared" si="33"/>
        <v>45000</v>
      </c>
      <c r="N96" s="158">
        <f t="shared" si="33"/>
        <v>45000</v>
      </c>
      <c r="O96" s="158">
        <f t="shared" si="33"/>
        <v>45000</v>
      </c>
      <c r="P96" s="158">
        <f t="shared" si="33"/>
        <v>45000</v>
      </c>
      <c r="Q96" s="158">
        <f t="shared" si="33"/>
        <v>45000</v>
      </c>
      <c r="R96" s="158">
        <f t="shared" si="33"/>
        <v>45000</v>
      </c>
      <c r="S96" s="158">
        <f t="shared" si="33"/>
        <v>45000</v>
      </c>
      <c r="T96" s="155">
        <f t="shared" si="25"/>
        <v>675000</v>
      </c>
    </row>
    <row r="97" spans="2:20" s="42" customFormat="1" ht="15.75" x14ac:dyDescent="0.25">
      <c r="B97" s="45" t="s">
        <v>34</v>
      </c>
      <c r="C97" s="31"/>
      <c r="D97" s="31"/>
      <c r="E97" s="157">
        <f t="shared" si="32"/>
        <v>706587.85200000007</v>
      </c>
      <c r="F97" s="156">
        <f>SUM(F95:F96)</f>
        <v>45000</v>
      </c>
      <c r="G97" s="156">
        <f t="shared" ref="G97:S97" si="34">SUM(G95:G96)</f>
        <v>45000</v>
      </c>
      <c r="H97" s="156">
        <f t="shared" si="34"/>
        <v>45000</v>
      </c>
      <c r="I97" s="156">
        <f t="shared" si="34"/>
        <v>45000</v>
      </c>
      <c r="J97" s="156">
        <f t="shared" si="34"/>
        <v>45000</v>
      </c>
      <c r="K97" s="156">
        <f t="shared" si="34"/>
        <v>45000</v>
      </c>
      <c r="L97" s="156">
        <f t="shared" si="34"/>
        <v>45000</v>
      </c>
      <c r="M97" s="156">
        <f t="shared" si="34"/>
        <v>45000</v>
      </c>
      <c r="N97" s="156">
        <f t="shared" si="34"/>
        <v>45000</v>
      </c>
      <c r="O97" s="156">
        <f t="shared" si="34"/>
        <v>45000</v>
      </c>
      <c r="P97" s="156">
        <f t="shared" si="34"/>
        <v>45000</v>
      </c>
      <c r="Q97" s="156">
        <f t="shared" si="34"/>
        <v>45000</v>
      </c>
      <c r="R97" s="156">
        <f t="shared" si="34"/>
        <v>45000</v>
      </c>
      <c r="S97" s="156">
        <f t="shared" si="34"/>
        <v>45000</v>
      </c>
      <c r="T97" s="56">
        <f t="shared" si="25"/>
        <v>1336587.852</v>
      </c>
    </row>
    <row r="98" spans="2:20" ht="15.75" x14ac:dyDescent="0.25">
      <c r="B98" s="4"/>
      <c r="E98" s="51"/>
      <c r="F98" s="50"/>
      <c r="G98" s="50"/>
      <c r="H98" s="51"/>
      <c r="I98" s="51"/>
      <c r="J98" s="51"/>
      <c r="K98" s="51"/>
      <c r="L98" s="51"/>
      <c r="M98" s="51"/>
      <c r="N98" s="51"/>
      <c r="O98" s="51"/>
      <c r="P98" s="51"/>
      <c r="Q98" s="51"/>
      <c r="R98" s="51"/>
      <c r="S98" s="51"/>
      <c r="T98" s="49">
        <f t="shared" si="25"/>
        <v>0</v>
      </c>
    </row>
    <row r="99" spans="2:20" ht="15.75" x14ac:dyDescent="0.25">
      <c r="B99" s="45" t="s">
        <v>35</v>
      </c>
      <c r="C99" s="38"/>
      <c r="D99" s="38"/>
      <c r="E99" s="47"/>
      <c r="F99" s="47"/>
      <c r="G99" s="47"/>
      <c r="H99" s="47"/>
      <c r="I99" s="47"/>
      <c r="J99" s="47"/>
      <c r="K99" s="47"/>
      <c r="L99" s="47"/>
      <c r="M99" s="47"/>
      <c r="N99" s="47"/>
      <c r="O99" s="47"/>
      <c r="P99" s="47"/>
      <c r="Q99" s="47"/>
      <c r="R99" s="47"/>
      <c r="S99" s="47"/>
      <c r="T99" s="49">
        <f t="shared" si="25"/>
        <v>0</v>
      </c>
    </row>
    <row r="100" spans="2:20" ht="15.75" x14ac:dyDescent="0.25">
      <c r="B100" s="37" t="s">
        <v>35</v>
      </c>
      <c r="E100" s="52">
        <f>D50*E50</f>
        <v>140000</v>
      </c>
      <c r="F100" s="52">
        <f t="shared" ref="F100:S100" si="35">+$D50*F50</f>
        <v>140000</v>
      </c>
      <c r="G100" s="52">
        <f t="shared" si="35"/>
        <v>140000</v>
      </c>
      <c r="H100" s="52">
        <f t="shared" si="35"/>
        <v>140000</v>
      </c>
      <c r="I100" s="52">
        <f t="shared" si="35"/>
        <v>140000</v>
      </c>
      <c r="J100" s="52">
        <f t="shared" si="35"/>
        <v>70000</v>
      </c>
      <c r="K100" s="52">
        <f t="shared" si="35"/>
        <v>70000</v>
      </c>
      <c r="L100" s="52">
        <f t="shared" si="35"/>
        <v>70000</v>
      </c>
      <c r="M100" s="52">
        <f t="shared" si="35"/>
        <v>70000</v>
      </c>
      <c r="N100" s="52">
        <f t="shared" si="35"/>
        <v>70000</v>
      </c>
      <c r="O100" s="52">
        <f t="shared" si="35"/>
        <v>70000</v>
      </c>
      <c r="P100" s="52">
        <f t="shared" si="35"/>
        <v>70000</v>
      </c>
      <c r="Q100" s="52">
        <f t="shared" si="35"/>
        <v>70000</v>
      </c>
      <c r="R100" s="52">
        <f t="shared" si="35"/>
        <v>70000</v>
      </c>
      <c r="S100" s="52">
        <f t="shared" si="35"/>
        <v>70000</v>
      </c>
      <c r="T100" s="56">
        <f t="shared" si="25"/>
        <v>1400000</v>
      </c>
    </row>
    <row r="101" spans="2:20" ht="15.75" x14ac:dyDescent="0.25">
      <c r="B101" s="4"/>
      <c r="E101" s="50"/>
      <c r="F101" s="50"/>
      <c r="G101" s="50"/>
      <c r="H101" s="51"/>
      <c r="I101" s="51"/>
      <c r="J101" s="51"/>
      <c r="K101" s="51"/>
      <c r="L101" s="51"/>
      <c r="M101" s="51"/>
      <c r="N101" s="51"/>
      <c r="O101" s="51"/>
      <c r="P101" s="51"/>
      <c r="Q101" s="51"/>
      <c r="R101" s="51"/>
      <c r="S101" s="51"/>
      <c r="T101" s="49">
        <f t="shared" si="25"/>
        <v>0</v>
      </c>
    </row>
    <row r="102" spans="2:20" s="42" customFormat="1" ht="15.75" x14ac:dyDescent="0.25">
      <c r="B102" s="152" t="s">
        <v>185</v>
      </c>
      <c r="C102" s="31"/>
      <c r="D102" s="31"/>
      <c r="E102" s="53">
        <f>+E100+E97+E93+E61</f>
        <v>5207604.6645</v>
      </c>
      <c r="F102" s="53">
        <f t="shared" ref="F102:S102" si="36">+F100+F97+F93</f>
        <v>1871500</v>
      </c>
      <c r="G102" s="47">
        <f t="shared" si="36"/>
        <v>2519500</v>
      </c>
      <c r="H102" s="47">
        <f t="shared" si="36"/>
        <v>1411250</v>
      </c>
      <c r="I102" s="47">
        <f t="shared" si="36"/>
        <v>1411250</v>
      </c>
      <c r="J102" s="47">
        <f t="shared" si="36"/>
        <v>270250</v>
      </c>
      <c r="K102" s="47">
        <f t="shared" si="36"/>
        <v>270250</v>
      </c>
      <c r="L102" s="47">
        <f t="shared" si="36"/>
        <v>270250</v>
      </c>
      <c r="M102" s="47">
        <f t="shared" si="36"/>
        <v>270250</v>
      </c>
      <c r="N102" s="47">
        <f t="shared" si="36"/>
        <v>270250</v>
      </c>
      <c r="O102" s="47">
        <f t="shared" si="36"/>
        <v>270250</v>
      </c>
      <c r="P102" s="47">
        <f t="shared" si="36"/>
        <v>270250</v>
      </c>
      <c r="Q102" s="47">
        <f t="shared" si="36"/>
        <v>270250</v>
      </c>
      <c r="R102" s="47">
        <f t="shared" si="36"/>
        <v>270250</v>
      </c>
      <c r="S102" s="48">
        <f t="shared" si="36"/>
        <v>270250</v>
      </c>
      <c r="T102" s="56">
        <f t="shared" si="25"/>
        <v>15123604.6645</v>
      </c>
    </row>
  </sheetData>
  <pageMargins left="0.7" right="0.7" top="0.75" bottom="0.75" header="0.3" footer="0.3"/>
  <pageSetup paperSize="9" orientation="portrait" r:id="rId1"/>
  <ignoredErrors>
    <ignoredError sqref="E8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4"/>
  <sheetViews>
    <sheetView topLeftCell="A6" workbookViewId="0">
      <selection activeCell="F18" sqref="F18"/>
    </sheetView>
  </sheetViews>
  <sheetFormatPr baseColWidth="10" defaultRowHeight="15" x14ac:dyDescent="0.25"/>
  <cols>
    <col min="1" max="1" width="42.85546875" customWidth="1"/>
    <col min="2" max="2" width="16.28515625" bestFit="1" customWidth="1"/>
  </cols>
  <sheetData>
    <row r="1" spans="1:2" ht="15.75" x14ac:dyDescent="0.25">
      <c r="A1" s="7" t="s">
        <v>169</v>
      </c>
    </row>
    <row r="2" spans="1:2" ht="15.75" x14ac:dyDescent="0.25">
      <c r="A2" s="69" t="s">
        <v>113</v>
      </c>
      <c r="B2" s="111">
        <v>1350000</v>
      </c>
    </row>
    <row r="3" spans="1:2" ht="15.75" x14ac:dyDescent="0.25">
      <c r="A3" s="69" t="s">
        <v>114</v>
      </c>
      <c r="B3" s="111">
        <v>0</v>
      </c>
    </row>
    <row r="4" spans="1:2" ht="15.75" x14ac:dyDescent="0.25">
      <c r="A4" s="69" t="s">
        <v>115</v>
      </c>
      <c r="B4" s="111">
        <v>0</v>
      </c>
    </row>
    <row r="5" spans="1:2" ht="15.75" x14ac:dyDescent="0.25">
      <c r="A5" s="69" t="s">
        <v>116</v>
      </c>
      <c r="B5" s="111">
        <v>0</v>
      </c>
    </row>
    <row r="6" spans="1:2" ht="15.75" x14ac:dyDescent="0.25">
      <c r="A6" s="69" t="s">
        <v>120</v>
      </c>
      <c r="B6" s="111">
        <v>0</v>
      </c>
    </row>
    <row r="7" spans="1:2" ht="15.75" x14ac:dyDescent="0.25">
      <c r="A7" s="69" t="s">
        <v>117</v>
      </c>
      <c r="B7" s="111">
        <v>0</v>
      </c>
    </row>
    <row r="8" spans="1:2" x14ac:dyDescent="0.25">
      <c r="B8" s="59"/>
    </row>
    <row r="9" spans="1:2" ht="16.5" thickBot="1" x14ac:dyDescent="0.3">
      <c r="A9" s="74" t="s">
        <v>118</v>
      </c>
      <c r="B9" s="112">
        <f>B2+B3+B4+B5+B7+B6</f>
        <v>1350000</v>
      </c>
    </row>
    <row r="10" spans="1:2" ht="15.75" thickTop="1" x14ac:dyDescent="0.25"/>
    <row r="11" spans="1:2" ht="16.5" thickBot="1" x14ac:dyDescent="0.3">
      <c r="A11" s="74" t="s">
        <v>119</v>
      </c>
      <c r="B11" s="112">
        <f>B9/30</f>
        <v>45000</v>
      </c>
    </row>
    <row r="12" spans="1:2" ht="15.75" thickTop="1" x14ac:dyDescent="0.25"/>
    <row r="13" spans="1:2" ht="15.75" x14ac:dyDescent="0.25">
      <c r="A13" s="7" t="s">
        <v>121</v>
      </c>
    </row>
    <row r="14" spans="1:2" ht="15.75" x14ac:dyDescent="0.25">
      <c r="A14" s="69" t="s">
        <v>113</v>
      </c>
      <c r="B14" s="111">
        <v>2100000</v>
      </c>
    </row>
    <row r="15" spans="1:2" ht="15.75" x14ac:dyDescent="0.25">
      <c r="A15" s="69" t="s">
        <v>114</v>
      </c>
      <c r="B15" s="111">
        <v>0</v>
      </c>
    </row>
    <row r="16" spans="1:2" ht="15.75" x14ac:dyDescent="0.25">
      <c r="A16" s="69" t="s">
        <v>115</v>
      </c>
      <c r="B16" s="111">
        <v>0</v>
      </c>
    </row>
    <row r="17" spans="1:2" ht="15.75" x14ac:dyDescent="0.25">
      <c r="A17" s="69" t="s">
        <v>116</v>
      </c>
      <c r="B17" s="111">
        <v>0</v>
      </c>
    </row>
    <row r="18" spans="1:2" ht="15.75" x14ac:dyDescent="0.25">
      <c r="A18" s="69" t="s">
        <v>120</v>
      </c>
      <c r="B18" s="111">
        <v>0</v>
      </c>
    </row>
    <row r="19" spans="1:2" ht="15.75" x14ac:dyDescent="0.25">
      <c r="A19" s="69" t="s">
        <v>117</v>
      </c>
      <c r="B19" s="111">
        <v>0</v>
      </c>
    </row>
    <row r="20" spans="1:2" x14ac:dyDescent="0.25">
      <c r="B20" s="59"/>
    </row>
    <row r="21" spans="1:2" ht="16.5" thickBot="1" x14ac:dyDescent="0.3">
      <c r="A21" s="74" t="s">
        <v>118</v>
      </c>
      <c r="B21" s="112">
        <f>B14+B15+B16+B17+B19+B18</f>
        <v>2100000</v>
      </c>
    </row>
    <row r="22" spans="1:2" ht="15.75" thickTop="1" x14ac:dyDescent="0.25"/>
    <row r="23" spans="1:2" ht="16.5" thickBot="1" x14ac:dyDescent="0.3">
      <c r="A23" s="74" t="s">
        <v>119</v>
      </c>
      <c r="B23" s="112">
        <f>B21/30</f>
        <v>70000</v>
      </c>
    </row>
    <row r="24" spans="1:2" ht="15.75"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3"/>
  <sheetViews>
    <sheetView topLeftCell="A65" workbookViewId="0">
      <selection activeCell="D13" sqref="D13"/>
    </sheetView>
  </sheetViews>
  <sheetFormatPr baseColWidth="10" defaultRowHeight="15" x14ac:dyDescent="0.25"/>
  <cols>
    <col min="1" max="1" width="11.42578125" customWidth="1"/>
    <col min="2" max="2" width="55.5703125" bestFit="1" customWidth="1"/>
    <col min="4" max="4" width="14.5703125" bestFit="1" customWidth="1"/>
    <col min="6" max="6" width="18.5703125" bestFit="1" customWidth="1"/>
  </cols>
  <sheetData>
    <row r="1" spans="1:7" ht="23.25" x14ac:dyDescent="0.35">
      <c r="A1" s="46"/>
      <c r="B1" s="43" t="s">
        <v>42</v>
      </c>
      <c r="C1" s="44"/>
      <c r="D1" s="44"/>
      <c r="E1" s="44"/>
      <c r="F1" s="44"/>
    </row>
    <row r="2" spans="1:7" ht="15.75" x14ac:dyDescent="0.25">
      <c r="B2" s="7" t="s">
        <v>109</v>
      </c>
      <c r="C2" s="7"/>
      <c r="D2" s="7"/>
      <c r="E2" s="7" t="s">
        <v>106</v>
      </c>
    </row>
    <row r="3" spans="1:7" ht="15.75" x14ac:dyDescent="0.25">
      <c r="B3" s="69" t="s">
        <v>105</v>
      </c>
      <c r="C3" s="69"/>
      <c r="D3" s="70"/>
      <c r="E3" s="71">
        <v>100</v>
      </c>
    </row>
    <row r="4" spans="1:7" ht="15.75" x14ac:dyDescent="0.25">
      <c r="B4" s="69" t="s">
        <v>172</v>
      </c>
      <c r="C4" s="69"/>
      <c r="D4" s="70"/>
      <c r="E4" s="71">
        <v>0</v>
      </c>
    </row>
    <row r="5" spans="1:7" ht="15.75" x14ac:dyDescent="0.25">
      <c r="B5" s="72" t="s">
        <v>107</v>
      </c>
      <c r="C5" s="72"/>
      <c r="D5" s="72"/>
      <c r="E5" s="72">
        <f>E3+E4</f>
        <v>100</v>
      </c>
    </row>
    <row r="6" spans="1:7" ht="15.75" x14ac:dyDescent="0.25">
      <c r="B6" s="71" t="s">
        <v>104</v>
      </c>
      <c r="C6" s="72"/>
      <c r="D6" s="72"/>
      <c r="E6" s="71">
        <v>625</v>
      </c>
    </row>
    <row r="7" spans="1:7" ht="15.75" x14ac:dyDescent="0.25">
      <c r="B7" s="72" t="s">
        <v>183</v>
      </c>
      <c r="C7" s="72"/>
      <c r="D7" s="72"/>
      <c r="E7" s="126">
        <f>E5*E6</f>
        <v>62500</v>
      </c>
    </row>
    <row r="8" spans="1:7" ht="15.75" x14ac:dyDescent="0.25">
      <c r="B8" s="69" t="s">
        <v>108</v>
      </c>
      <c r="C8" s="73">
        <v>0.1</v>
      </c>
      <c r="D8" s="70"/>
      <c r="E8" s="127">
        <f>E7*C8</f>
        <v>6250</v>
      </c>
    </row>
    <row r="9" spans="1:7" ht="16.5" thickBot="1" x14ac:dyDescent="0.3">
      <c r="B9" s="74" t="s">
        <v>184</v>
      </c>
      <c r="C9" s="75"/>
      <c r="D9" s="76"/>
      <c r="E9" s="128">
        <f>E7+E8</f>
        <v>68750</v>
      </c>
    </row>
    <row r="10" spans="1:7" ht="16.5" thickTop="1" x14ac:dyDescent="0.25">
      <c r="B10" s="4"/>
      <c r="C10" s="66"/>
      <c r="D10" s="5"/>
    </row>
    <row r="11" spans="1:7" ht="15.75" x14ac:dyDescent="0.25">
      <c r="B11" s="7" t="s">
        <v>37</v>
      </c>
      <c r="C11" s="8"/>
      <c r="D11" s="5" t="s">
        <v>43</v>
      </c>
    </row>
    <row r="12" spans="1:7" ht="15.75" x14ac:dyDescent="0.25">
      <c r="B12" s="86" t="s">
        <v>1</v>
      </c>
      <c r="C12" s="87"/>
      <c r="D12" s="88"/>
      <c r="E12" s="89"/>
      <c r="F12" s="90"/>
    </row>
    <row r="13" spans="1:7" ht="15.75" x14ac:dyDescent="0.25">
      <c r="B13" s="91" t="s">
        <v>110</v>
      </c>
      <c r="C13" s="13" t="s">
        <v>3</v>
      </c>
      <c r="D13" s="129">
        <f>'MANO DE OBRA'!B23</f>
        <v>70000</v>
      </c>
      <c r="E13" s="16">
        <v>365</v>
      </c>
      <c r="F13" s="92">
        <f>D13*E13</f>
        <v>25550000</v>
      </c>
      <c r="G13" s="77"/>
    </row>
    <row r="14" spans="1:7" ht="15.75" x14ac:dyDescent="0.25">
      <c r="B14" s="93" t="s">
        <v>44</v>
      </c>
      <c r="C14" s="13" t="s">
        <v>3</v>
      </c>
      <c r="D14" s="129">
        <f>'MANO DE OBRA'!B11</f>
        <v>45000</v>
      </c>
      <c r="E14" s="16">
        <v>12</v>
      </c>
      <c r="F14" s="92">
        <f>D14*E14</f>
        <v>540000</v>
      </c>
    </row>
    <row r="15" spans="1:7" ht="15.75" x14ac:dyDescent="0.25">
      <c r="B15" s="93" t="s">
        <v>45</v>
      </c>
      <c r="C15" s="18" t="s">
        <v>3</v>
      </c>
      <c r="D15" s="129">
        <f>'MANO DE OBRA'!B11</f>
        <v>45000</v>
      </c>
      <c r="E15" s="16">
        <v>120</v>
      </c>
      <c r="F15" s="92">
        <f t="shared" ref="F15:F24" si="0">D15*E15</f>
        <v>5400000</v>
      </c>
    </row>
    <row r="16" spans="1:7" ht="15.75" x14ac:dyDescent="0.25">
      <c r="B16" s="93" t="s">
        <v>46</v>
      </c>
      <c r="C16" s="18" t="s">
        <v>3</v>
      </c>
      <c r="D16" s="129">
        <f>'MANO DE OBRA'!B11</f>
        <v>45000</v>
      </c>
      <c r="E16" s="16">
        <v>20</v>
      </c>
      <c r="F16" s="92">
        <f t="shared" si="0"/>
        <v>900000</v>
      </c>
    </row>
    <row r="17" spans="2:6" ht="15.75" x14ac:dyDescent="0.25">
      <c r="B17" s="93" t="s">
        <v>47</v>
      </c>
      <c r="C17" s="18" t="s">
        <v>3</v>
      </c>
      <c r="D17" s="129">
        <f>'MANO DE OBRA'!B11</f>
        <v>45000</v>
      </c>
      <c r="E17" s="16">
        <v>15</v>
      </c>
      <c r="F17" s="92">
        <f t="shared" si="0"/>
        <v>675000</v>
      </c>
    </row>
    <row r="18" spans="2:6" ht="15.75" x14ac:dyDescent="0.25">
      <c r="B18" s="93" t="s">
        <v>48</v>
      </c>
      <c r="C18" s="18" t="s">
        <v>3</v>
      </c>
      <c r="D18" s="129">
        <f>'MANO DE OBRA'!B11</f>
        <v>45000</v>
      </c>
      <c r="E18" s="16">
        <v>15</v>
      </c>
      <c r="F18" s="92">
        <f t="shared" si="0"/>
        <v>675000</v>
      </c>
    </row>
    <row r="19" spans="2:6" ht="15.75" x14ac:dyDescent="0.25">
      <c r="B19" s="93" t="s">
        <v>49</v>
      </c>
      <c r="C19" s="18" t="s">
        <v>3</v>
      </c>
      <c r="D19" s="129">
        <f>'MANO DE OBRA'!B11</f>
        <v>45000</v>
      </c>
      <c r="E19" s="16">
        <v>15</v>
      </c>
      <c r="F19" s="92">
        <f t="shared" si="0"/>
        <v>675000</v>
      </c>
    </row>
    <row r="20" spans="2:6" ht="15.75" x14ac:dyDescent="0.25">
      <c r="B20" s="93" t="s">
        <v>50</v>
      </c>
      <c r="C20" s="18" t="s">
        <v>3</v>
      </c>
      <c r="D20" s="129">
        <f>'MANO DE OBRA'!B11</f>
        <v>45000</v>
      </c>
      <c r="E20" s="16">
        <v>120</v>
      </c>
      <c r="F20" s="92">
        <f t="shared" si="0"/>
        <v>5400000</v>
      </c>
    </row>
    <row r="21" spans="2:6" ht="15.75" x14ac:dyDescent="0.25">
      <c r="B21" s="93" t="s">
        <v>51</v>
      </c>
      <c r="C21" s="18" t="s">
        <v>3</v>
      </c>
      <c r="D21" s="129">
        <f>'MANO DE OBRA'!B11</f>
        <v>45000</v>
      </c>
      <c r="E21" s="16">
        <v>60</v>
      </c>
      <c r="F21" s="92">
        <f t="shared" si="0"/>
        <v>2700000</v>
      </c>
    </row>
    <row r="22" spans="2:6" ht="15.75" x14ac:dyDescent="0.25">
      <c r="B22" s="93" t="s">
        <v>52</v>
      </c>
      <c r="C22" s="18" t="s">
        <v>3</v>
      </c>
      <c r="D22" s="129">
        <f>'MANO DE OBRA'!B11</f>
        <v>45000</v>
      </c>
      <c r="E22" s="16">
        <v>30</v>
      </c>
      <c r="F22" s="92">
        <f t="shared" si="0"/>
        <v>1350000</v>
      </c>
    </row>
    <row r="23" spans="2:6" ht="15.75" x14ac:dyDescent="0.25">
      <c r="B23" s="93" t="s">
        <v>9</v>
      </c>
      <c r="C23" s="18" t="s">
        <v>3</v>
      </c>
      <c r="D23" s="129">
        <f>'MANO DE OBRA'!B11</f>
        <v>45000</v>
      </c>
      <c r="E23" s="16">
        <v>10</v>
      </c>
      <c r="F23" s="92">
        <f t="shared" si="0"/>
        <v>450000</v>
      </c>
    </row>
    <row r="24" spans="2:6" ht="15.75" x14ac:dyDescent="0.25">
      <c r="B24" s="94" t="s">
        <v>53</v>
      </c>
      <c r="C24" s="95" t="s">
        <v>3</v>
      </c>
      <c r="D24" s="130">
        <f>'MANO DE OBRA'!B11</f>
        <v>45000</v>
      </c>
      <c r="E24" s="96">
        <v>8</v>
      </c>
      <c r="F24" s="97">
        <f t="shared" si="0"/>
        <v>360000</v>
      </c>
    </row>
    <row r="25" spans="2:6" ht="15.75" x14ac:dyDescent="0.25">
      <c r="B25" s="65" t="s">
        <v>14</v>
      </c>
      <c r="C25" s="81"/>
      <c r="D25" s="82"/>
      <c r="E25" s="82"/>
      <c r="F25" s="80">
        <f>SUM(F13:F24)</f>
        <v>44675000</v>
      </c>
    </row>
    <row r="26" spans="2:6" ht="15.75" x14ac:dyDescent="0.25">
      <c r="B26" s="86" t="s">
        <v>15</v>
      </c>
      <c r="C26" s="87"/>
      <c r="D26" s="88"/>
      <c r="E26" s="88"/>
      <c r="F26" s="98"/>
    </row>
    <row r="27" spans="2:6" ht="15.75" x14ac:dyDescent="0.25">
      <c r="B27" s="91" t="s">
        <v>170</v>
      </c>
      <c r="C27" s="18" t="s">
        <v>18</v>
      </c>
      <c r="D27" s="129">
        <v>0</v>
      </c>
      <c r="E27" s="16">
        <v>0</v>
      </c>
      <c r="F27" s="92">
        <f>D27*E27</f>
        <v>0</v>
      </c>
    </row>
    <row r="28" spans="2:6" ht="15.75" x14ac:dyDescent="0.25">
      <c r="B28" s="93" t="s">
        <v>122</v>
      </c>
      <c r="C28" s="18" t="s">
        <v>18</v>
      </c>
      <c r="D28" s="129">
        <v>1700</v>
      </c>
      <c r="E28" s="16">
        <v>500</v>
      </c>
      <c r="F28" s="92">
        <f>D28*E28</f>
        <v>850000</v>
      </c>
    </row>
    <row r="29" spans="2:6" ht="15.75" x14ac:dyDescent="0.25">
      <c r="B29" s="93" t="s">
        <v>162</v>
      </c>
      <c r="C29" s="18" t="s">
        <v>18</v>
      </c>
      <c r="D29" s="129">
        <v>40560</v>
      </c>
      <c r="E29" s="16">
        <v>5</v>
      </c>
      <c r="F29" s="92">
        <f t="shared" ref="F29:F34" si="1">D29*E29</f>
        <v>202800</v>
      </c>
    </row>
    <row r="30" spans="2:6" ht="15.75" x14ac:dyDescent="0.25">
      <c r="B30" s="93" t="s">
        <v>54</v>
      </c>
      <c r="C30" s="18" t="s">
        <v>18</v>
      </c>
      <c r="D30" s="129">
        <v>31100</v>
      </c>
      <c r="E30" s="16">
        <v>10</v>
      </c>
      <c r="F30" s="92">
        <f t="shared" si="1"/>
        <v>311000</v>
      </c>
    </row>
    <row r="31" spans="2:6" ht="15.75" x14ac:dyDescent="0.25">
      <c r="B31" s="93" t="s">
        <v>55</v>
      </c>
      <c r="C31" s="18" t="s">
        <v>56</v>
      </c>
      <c r="D31" s="129">
        <v>36000</v>
      </c>
      <c r="E31" s="16">
        <v>5</v>
      </c>
      <c r="F31" s="92">
        <f t="shared" si="1"/>
        <v>180000</v>
      </c>
    </row>
    <row r="32" spans="2:6" ht="15.75" x14ac:dyDescent="0.25">
      <c r="B32" s="93" t="s">
        <v>57</v>
      </c>
      <c r="C32" s="18" t="s">
        <v>18</v>
      </c>
      <c r="D32" s="129">
        <v>14500</v>
      </c>
      <c r="E32" s="16">
        <v>10</v>
      </c>
      <c r="F32" s="92">
        <f t="shared" si="1"/>
        <v>145000</v>
      </c>
    </row>
    <row r="33" spans="2:12" ht="15.75" x14ac:dyDescent="0.25">
      <c r="B33" s="93" t="s">
        <v>58</v>
      </c>
      <c r="C33" s="18" t="s">
        <v>56</v>
      </c>
      <c r="D33" s="129">
        <v>18900</v>
      </c>
      <c r="E33" s="16">
        <v>4</v>
      </c>
      <c r="F33" s="92">
        <f t="shared" si="1"/>
        <v>75600</v>
      </c>
    </row>
    <row r="34" spans="2:12" ht="15.75" x14ac:dyDescent="0.25">
      <c r="B34" s="94" t="s">
        <v>59</v>
      </c>
      <c r="C34" s="99" t="s">
        <v>60</v>
      </c>
      <c r="D34" s="130">
        <v>2000</v>
      </c>
      <c r="E34" s="99">
        <v>40</v>
      </c>
      <c r="F34" s="97">
        <f t="shared" si="1"/>
        <v>80000</v>
      </c>
    </row>
    <row r="35" spans="2:12" ht="15.75" x14ac:dyDescent="0.25">
      <c r="B35" s="65" t="s">
        <v>24</v>
      </c>
      <c r="C35" s="78"/>
      <c r="D35" s="79"/>
      <c r="E35" s="79"/>
      <c r="F35" s="80">
        <f>SUM(F29:F34)</f>
        <v>994400</v>
      </c>
    </row>
    <row r="36" spans="2:12" ht="15.75" x14ac:dyDescent="0.25">
      <c r="B36" s="86" t="s">
        <v>61</v>
      </c>
      <c r="C36" s="100"/>
      <c r="D36" s="101"/>
      <c r="E36" s="101"/>
      <c r="F36" s="102"/>
    </row>
    <row r="37" spans="2:12" ht="15.75" x14ac:dyDescent="0.25">
      <c r="B37" s="93" t="s">
        <v>171</v>
      </c>
      <c r="C37" s="18" t="s">
        <v>62</v>
      </c>
      <c r="D37" s="129">
        <v>17296</v>
      </c>
      <c r="E37" s="16">
        <v>14</v>
      </c>
      <c r="F37" s="92">
        <f>D37*E37</f>
        <v>242144</v>
      </c>
    </row>
    <row r="38" spans="2:12" ht="15.75" x14ac:dyDescent="0.25">
      <c r="B38" s="93" t="s">
        <v>160</v>
      </c>
      <c r="C38" s="18" t="s">
        <v>62</v>
      </c>
      <c r="D38" s="129">
        <v>18000</v>
      </c>
      <c r="E38" s="16">
        <v>200</v>
      </c>
      <c r="F38" s="92">
        <f>D38*E38</f>
        <v>3600000</v>
      </c>
    </row>
    <row r="39" spans="2:12" ht="15.75" x14ac:dyDescent="0.25">
      <c r="B39" s="93" t="s">
        <v>91</v>
      </c>
      <c r="C39" s="18" t="s">
        <v>62</v>
      </c>
      <c r="D39" s="129">
        <v>404483</v>
      </c>
      <c r="E39" s="16">
        <v>2</v>
      </c>
      <c r="F39" s="92">
        <f t="shared" ref="F39:F57" si="2">D39*E39</f>
        <v>808966</v>
      </c>
    </row>
    <row r="40" spans="2:12" ht="15.75" x14ac:dyDescent="0.25">
      <c r="B40" s="93" t="s">
        <v>64</v>
      </c>
      <c r="C40" s="18" t="s">
        <v>62</v>
      </c>
      <c r="D40" s="129">
        <v>31874</v>
      </c>
      <c r="E40" s="16">
        <v>10</v>
      </c>
      <c r="F40" s="92">
        <f t="shared" si="2"/>
        <v>318740</v>
      </c>
    </row>
    <row r="41" spans="2:12" ht="15.75" x14ac:dyDescent="0.25">
      <c r="B41" s="93" t="s">
        <v>65</v>
      </c>
      <c r="C41" s="18" t="s">
        <v>62</v>
      </c>
      <c r="D41" s="129">
        <v>57554</v>
      </c>
      <c r="E41" s="16">
        <v>6</v>
      </c>
      <c r="F41" s="92">
        <f t="shared" si="2"/>
        <v>345324</v>
      </c>
      <c r="L41" s="57"/>
    </row>
    <row r="42" spans="2:12" ht="15.75" x14ac:dyDescent="0.25">
      <c r="B42" s="93" t="s">
        <v>69</v>
      </c>
      <c r="C42" s="18" t="s">
        <v>62</v>
      </c>
      <c r="D42" s="129">
        <v>8901</v>
      </c>
      <c r="E42" s="16">
        <v>10</v>
      </c>
      <c r="F42" s="92">
        <f t="shared" si="2"/>
        <v>89010</v>
      </c>
      <c r="L42" s="57"/>
    </row>
    <row r="43" spans="2:12" ht="15.75" x14ac:dyDescent="0.25">
      <c r="B43" s="93" t="s">
        <v>68</v>
      </c>
      <c r="C43" s="18" t="s">
        <v>62</v>
      </c>
      <c r="D43" s="129">
        <v>27564</v>
      </c>
      <c r="E43" s="16">
        <v>70</v>
      </c>
      <c r="F43" s="92">
        <f t="shared" si="2"/>
        <v>1929480</v>
      </c>
      <c r="L43" s="57"/>
    </row>
    <row r="44" spans="2:12" ht="15.75" x14ac:dyDescent="0.25">
      <c r="B44" s="93" t="s">
        <v>70</v>
      </c>
      <c r="C44" s="18" t="s">
        <v>63</v>
      </c>
      <c r="D44" s="129">
        <v>10620</v>
      </c>
      <c r="E44" s="16">
        <v>20</v>
      </c>
      <c r="F44" s="92">
        <f t="shared" si="2"/>
        <v>212400</v>
      </c>
      <c r="L44" s="57"/>
    </row>
    <row r="45" spans="2:12" ht="15.75" x14ac:dyDescent="0.25">
      <c r="B45" s="93" t="s">
        <v>71</v>
      </c>
      <c r="C45" s="18" t="s">
        <v>62</v>
      </c>
      <c r="D45" s="129">
        <v>15122</v>
      </c>
      <c r="E45" s="16">
        <v>45</v>
      </c>
      <c r="F45" s="92">
        <f t="shared" si="2"/>
        <v>680490</v>
      </c>
      <c r="L45" s="57"/>
    </row>
    <row r="46" spans="2:12" ht="15.75" x14ac:dyDescent="0.25">
      <c r="B46" s="93" t="s">
        <v>66</v>
      </c>
      <c r="C46" s="18" t="s">
        <v>62</v>
      </c>
      <c r="D46" s="129">
        <v>131</v>
      </c>
      <c r="E46" s="16">
        <v>100</v>
      </c>
      <c r="F46" s="92">
        <f t="shared" si="2"/>
        <v>13100</v>
      </c>
      <c r="L46" s="57"/>
    </row>
    <row r="47" spans="2:12" ht="15.75" x14ac:dyDescent="0.25">
      <c r="B47" s="93" t="s">
        <v>67</v>
      </c>
      <c r="C47" s="18" t="s">
        <v>92</v>
      </c>
      <c r="D47" s="129">
        <v>5285</v>
      </c>
      <c r="E47" s="16">
        <v>10</v>
      </c>
      <c r="F47" s="92">
        <f t="shared" si="2"/>
        <v>52850</v>
      </c>
      <c r="L47" s="57"/>
    </row>
    <row r="48" spans="2:12" ht="15.75" x14ac:dyDescent="0.25">
      <c r="B48" s="93" t="s">
        <v>79</v>
      </c>
      <c r="C48" s="18" t="s">
        <v>62</v>
      </c>
      <c r="D48" s="129">
        <v>323680</v>
      </c>
      <c r="E48" s="16">
        <v>3</v>
      </c>
      <c r="F48" s="92">
        <f t="shared" si="2"/>
        <v>971040</v>
      </c>
      <c r="L48" s="57"/>
    </row>
    <row r="49" spans="2:12" ht="15.75" x14ac:dyDescent="0.25">
      <c r="B49" s="93" t="s">
        <v>80</v>
      </c>
      <c r="C49" s="18" t="s">
        <v>62</v>
      </c>
      <c r="D49" s="129">
        <v>9520</v>
      </c>
      <c r="E49" s="16">
        <v>4</v>
      </c>
      <c r="F49" s="92">
        <f t="shared" si="2"/>
        <v>38080</v>
      </c>
      <c r="L49" s="57"/>
    </row>
    <row r="50" spans="2:12" ht="15.75" x14ac:dyDescent="0.25">
      <c r="B50" s="93" t="s">
        <v>81</v>
      </c>
      <c r="C50" s="18" t="s">
        <v>62</v>
      </c>
      <c r="D50" s="129">
        <v>238595</v>
      </c>
      <c r="E50" s="16">
        <v>2</v>
      </c>
      <c r="F50" s="92">
        <f t="shared" si="2"/>
        <v>477190</v>
      </c>
      <c r="L50" s="57"/>
    </row>
    <row r="51" spans="2:12" ht="15.75" x14ac:dyDescent="0.25">
      <c r="B51" s="93" t="s">
        <v>82</v>
      </c>
      <c r="C51" s="18" t="s">
        <v>83</v>
      </c>
      <c r="D51" s="129">
        <v>156128</v>
      </c>
      <c r="E51" s="16">
        <v>6</v>
      </c>
      <c r="F51" s="92">
        <f t="shared" si="2"/>
        <v>936768</v>
      </c>
      <c r="L51" s="57"/>
    </row>
    <row r="52" spans="2:12" ht="15.75" x14ac:dyDescent="0.25">
      <c r="B52" s="93" t="s">
        <v>84</v>
      </c>
      <c r="C52" s="18" t="s">
        <v>83</v>
      </c>
      <c r="D52" s="129">
        <v>3302</v>
      </c>
      <c r="E52" s="16">
        <v>300</v>
      </c>
      <c r="F52" s="92">
        <f t="shared" si="2"/>
        <v>990600</v>
      </c>
      <c r="L52" s="57"/>
    </row>
    <row r="53" spans="2:12" ht="15.75" x14ac:dyDescent="0.25">
      <c r="B53" s="93" t="s">
        <v>85</v>
      </c>
      <c r="C53" s="18" t="s">
        <v>83</v>
      </c>
      <c r="D53" s="129">
        <v>1093</v>
      </c>
      <c r="E53" s="16">
        <v>40</v>
      </c>
      <c r="F53" s="92">
        <f t="shared" si="2"/>
        <v>43720</v>
      </c>
      <c r="L53" s="57"/>
    </row>
    <row r="54" spans="2:12" ht="15.75" x14ac:dyDescent="0.25">
      <c r="B54" s="93" t="s">
        <v>86</v>
      </c>
      <c r="C54" s="18" t="s">
        <v>83</v>
      </c>
      <c r="D54" s="129">
        <v>675</v>
      </c>
      <c r="E54" s="16">
        <v>200</v>
      </c>
      <c r="F54" s="92">
        <f t="shared" si="2"/>
        <v>135000</v>
      </c>
      <c r="L54" s="57"/>
    </row>
    <row r="55" spans="2:12" ht="15.75" x14ac:dyDescent="0.25">
      <c r="B55" s="93" t="s">
        <v>87</v>
      </c>
      <c r="C55" s="18" t="s">
        <v>62</v>
      </c>
      <c r="D55" s="129">
        <v>75000</v>
      </c>
      <c r="E55" s="16">
        <v>4</v>
      </c>
      <c r="F55" s="92">
        <f t="shared" si="2"/>
        <v>300000</v>
      </c>
      <c r="L55" s="57"/>
    </row>
    <row r="56" spans="2:12" ht="15.75" x14ac:dyDescent="0.25">
      <c r="B56" s="93" t="s">
        <v>93</v>
      </c>
      <c r="C56" s="18" t="s">
        <v>62</v>
      </c>
      <c r="D56" s="129">
        <v>1357433</v>
      </c>
      <c r="E56" s="16">
        <v>1</v>
      </c>
      <c r="F56" s="92">
        <f t="shared" si="2"/>
        <v>1357433</v>
      </c>
      <c r="L56" s="57"/>
    </row>
    <row r="57" spans="2:12" ht="15.75" x14ac:dyDescent="0.25">
      <c r="B57" s="93" t="s">
        <v>89</v>
      </c>
      <c r="C57" s="18" t="s">
        <v>62</v>
      </c>
      <c r="D57" s="129">
        <v>1951183</v>
      </c>
      <c r="E57" s="16">
        <v>1</v>
      </c>
      <c r="F57" s="92">
        <f t="shared" si="2"/>
        <v>1951183</v>
      </c>
      <c r="L57" s="57"/>
    </row>
    <row r="58" spans="2:12" ht="15.75" x14ac:dyDescent="0.25">
      <c r="B58" s="93" t="s">
        <v>94</v>
      </c>
      <c r="C58" s="13" t="s">
        <v>62</v>
      </c>
      <c r="D58" s="129">
        <v>16589</v>
      </c>
      <c r="E58" s="16">
        <v>6</v>
      </c>
      <c r="F58" s="92">
        <f>D58*E58</f>
        <v>99534</v>
      </c>
      <c r="L58" s="57"/>
    </row>
    <row r="59" spans="2:12" ht="15.75" x14ac:dyDescent="0.25">
      <c r="B59" s="93" t="s">
        <v>95</v>
      </c>
      <c r="C59" s="18" t="s">
        <v>62</v>
      </c>
      <c r="D59" s="129">
        <v>15932</v>
      </c>
      <c r="E59" s="16">
        <v>6</v>
      </c>
      <c r="F59" s="92">
        <f t="shared" ref="F59" si="3">D59*E59</f>
        <v>95592</v>
      </c>
      <c r="L59" s="57"/>
    </row>
    <row r="60" spans="2:12" ht="15.75" x14ac:dyDescent="0.25">
      <c r="B60" s="93" t="s">
        <v>90</v>
      </c>
      <c r="C60" s="18" t="s">
        <v>62</v>
      </c>
      <c r="D60" s="129">
        <v>63218</v>
      </c>
      <c r="E60" s="16">
        <v>6</v>
      </c>
      <c r="F60" s="92">
        <f t="shared" ref="F60:F65" si="4">D60*E60</f>
        <v>379308</v>
      </c>
      <c r="L60" s="57"/>
    </row>
    <row r="61" spans="2:12" ht="15.75" x14ac:dyDescent="0.25">
      <c r="B61" s="93" t="s">
        <v>76</v>
      </c>
      <c r="C61" s="18" t="s">
        <v>62</v>
      </c>
      <c r="D61" s="129">
        <v>21416</v>
      </c>
      <c r="E61" s="16">
        <v>2</v>
      </c>
      <c r="F61" s="92">
        <f t="shared" si="4"/>
        <v>42832</v>
      </c>
      <c r="L61" s="57"/>
    </row>
    <row r="62" spans="2:12" ht="15.75" x14ac:dyDescent="0.25">
      <c r="B62" s="93" t="s">
        <v>163</v>
      </c>
      <c r="C62" s="18" t="s">
        <v>62</v>
      </c>
      <c r="D62" s="129">
        <v>22758</v>
      </c>
      <c r="E62" s="16">
        <v>2</v>
      </c>
      <c r="F62" s="92">
        <f t="shared" si="4"/>
        <v>45516</v>
      </c>
      <c r="L62" s="57"/>
    </row>
    <row r="63" spans="2:12" ht="15.75" x14ac:dyDescent="0.25">
      <c r="B63" s="93" t="s">
        <v>78</v>
      </c>
      <c r="C63" s="18" t="s">
        <v>62</v>
      </c>
      <c r="D63" s="129">
        <v>18334</v>
      </c>
      <c r="E63" s="16">
        <v>2</v>
      </c>
      <c r="F63" s="92">
        <f t="shared" si="4"/>
        <v>36668</v>
      </c>
      <c r="L63" s="57"/>
    </row>
    <row r="64" spans="2:12" ht="15.75" x14ac:dyDescent="0.25">
      <c r="B64" s="93" t="s">
        <v>75</v>
      </c>
      <c r="C64" s="18" t="s">
        <v>62</v>
      </c>
      <c r="D64" s="129">
        <v>16500</v>
      </c>
      <c r="E64" s="16">
        <v>2</v>
      </c>
      <c r="F64" s="92">
        <f t="shared" si="4"/>
        <v>33000</v>
      </c>
      <c r="L64" s="57"/>
    </row>
    <row r="65" spans="2:12" ht="15.75" x14ac:dyDescent="0.25">
      <c r="B65" s="93" t="s">
        <v>74</v>
      </c>
      <c r="C65" s="18" t="s">
        <v>62</v>
      </c>
      <c r="D65" s="129">
        <v>10571</v>
      </c>
      <c r="E65" s="16">
        <v>6</v>
      </c>
      <c r="F65" s="92">
        <f t="shared" si="4"/>
        <v>63426</v>
      </c>
      <c r="L65" s="57"/>
    </row>
    <row r="66" spans="2:12" ht="15.75" x14ac:dyDescent="0.25">
      <c r="B66" s="93" t="s">
        <v>72</v>
      </c>
      <c r="C66" s="18" t="s">
        <v>62</v>
      </c>
      <c r="D66" s="129">
        <v>123707</v>
      </c>
      <c r="E66" s="16">
        <v>2</v>
      </c>
      <c r="F66" s="92">
        <f t="shared" ref="F66:F69" si="5">D66*E66</f>
        <v>247414</v>
      </c>
      <c r="L66" s="57"/>
    </row>
    <row r="67" spans="2:12" ht="15.75" x14ac:dyDescent="0.25">
      <c r="B67" s="93" t="s">
        <v>96</v>
      </c>
      <c r="C67" s="18" t="s">
        <v>62</v>
      </c>
      <c r="D67" s="129">
        <v>18333</v>
      </c>
      <c r="E67" s="16">
        <v>2</v>
      </c>
      <c r="F67" s="92">
        <f t="shared" si="5"/>
        <v>36666</v>
      </c>
      <c r="L67" s="58"/>
    </row>
    <row r="68" spans="2:12" ht="15.75" x14ac:dyDescent="0.25">
      <c r="B68" s="93" t="s">
        <v>77</v>
      </c>
      <c r="C68" s="18" t="s">
        <v>62</v>
      </c>
      <c r="D68" s="129">
        <v>17234</v>
      </c>
      <c r="E68" s="16">
        <v>3</v>
      </c>
      <c r="F68" s="92">
        <f t="shared" si="5"/>
        <v>51702</v>
      </c>
    </row>
    <row r="69" spans="2:12" ht="15.75" x14ac:dyDescent="0.25">
      <c r="B69" s="93" t="s">
        <v>73</v>
      </c>
      <c r="C69" s="18" t="s">
        <v>62</v>
      </c>
      <c r="D69" s="129">
        <v>16250</v>
      </c>
      <c r="E69" s="16">
        <v>2</v>
      </c>
      <c r="F69" s="92">
        <f t="shared" si="5"/>
        <v>32500</v>
      </c>
    </row>
    <row r="70" spans="2:12" ht="15.75" x14ac:dyDescent="0.25">
      <c r="B70" s="94" t="s">
        <v>88</v>
      </c>
      <c r="C70" s="103" t="s">
        <v>62</v>
      </c>
      <c r="D70" s="130">
        <v>20</v>
      </c>
      <c r="E70" s="96">
        <v>100000</v>
      </c>
      <c r="F70" s="97">
        <f>D70*E70</f>
        <v>2000000</v>
      </c>
    </row>
    <row r="71" spans="2:12" ht="15.75" x14ac:dyDescent="0.25">
      <c r="B71" s="65" t="s">
        <v>102</v>
      </c>
      <c r="C71" s="78"/>
      <c r="D71" s="79"/>
      <c r="E71" s="79"/>
      <c r="F71" s="80">
        <f>SUM(F37:F70)</f>
        <v>18657676</v>
      </c>
    </row>
    <row r="72" spans="2:12" ht="16.5" thickBot="1" x14ac:dyDescent="0.3">
      <c r="B72" s="7"/>
      <c r="C72" s="24"/>
      <c r="D72" s="25"/>
      <c r="E72" s="25"/>
      <c r="F72" s="58"/>
    </row>
    <row r="73" spans="2:12" ht="16.5" thickBot="1" x14ac:dyDescent="0.3">
      <c r="B73" s="60" t="s">
        <v>25</v>
      </c>
      <c r="C73" s="61"/>
      <c r="D73" s="62"/>
      <c r="E73" s="62"/>
      <c r="F73" s="63">
        <f>F71+F35+F25</f>
        <v>64327076</v>
      </c>
    </row>
    <row r="74" spans="2:12" ht="15.75" x14ac:dyDescent="0.25">
      <c r="B74" s="7"/>
      <c r="C74" s="24"/>
      <c r="D74" s="10"/>
      <c r="E74" s="10"/>
      <c r="F74" s="58"/>
    </row>
    <row r="75" spans="2:12" ht="15.75" x14ac:dyDescent="0.25">
      <c r="B75" s="86" t="s">
        <v>38</v>
      </c>
      <c r="C75" s="100"/>
      <c r="D75" s="88"/>
      <c r="E75" s="88"/>
      <c r="F75" s="90"/>
    </row>
    <row r="76" spans="2:12" ht="15.75" x14ac:dyDescent="0.25">
      <c r="B76" s="93" t="s">
        <v>26</v>
      </c>
      <c r="C76" s="26"/>
      <c r="D76" s="14"/>
      <c r="E76" s="27">
        <v>0.05</v>
      </c>
      <c r="F76" s="108">
        <f>F25*E76</f>
        <v>2233750</v>
      </c>
    </row>
    <row r="77" spans="2:12" ht="15.75" x14ac:dyDescent="0.25">
      <c r="B77" s="93" t="s">
        <v>111</v>
      </c>
      <c r="C77" s="26"/>
      <c r="D77" s="14"/>
      <c r="E77" s="27">
        <v>0.15</v>
      </c>
      <c r="F77" s="108">
        <f>(F71+F35)*E77</f>
        <v>2947811.4</v>
      </c>
    </row>
    <row r="78" spans="2:12" ht="15.75" x14ac:dyDescent="0.25">
      <c r="B78" s="93" t="s">
        <v>28</v>
      </c>
      <c r="C78" s="26"/>
      <c r="D78" s="14"/>
      <c r="E78" s="27">
        <v>0.1</v>
      </c>
      <c r="F78" s="108">
        <f>F73*E78</f>
        <v>6432707.6000000006</v>
      </c>
    </row>
    <row r="79" spans="2:12" ht="15.75" x14ac:dyDescent="0.25">
      <c r="B79" s="93"/>
      <c r="C79" s="18"/>
      <c r="D79" s="14"/>
      <c r="E79" s="16"/>
      <c r="F79" s="109"/>
    </row>
    <row r="80" spans="2:12" ht="15.75" x14ac:dyDescent="0.25">
      <c r="B80" s="65" t="s">
        <v>30</v>
      </c>
      <c r="C80" s="1"/>
      <c r="D80" s="2"/>
      <c r="E80" s="2"/>
      <c r="F80" s="80">
        <f>F76+F77+F78</f>
        <v>11614269</v>
      </c>
    </row>
    <row r="81" spans="2:6" ht="16.5" thickBot="1" x14ac:dyDescent="0.3">
      <c r="B81" s="104" t="s">
        <v>103</v>
      </c>
      <c r="C81" s="105"/>
      <c r="D81" s="105"/>
      <c r="E81" s="106"/>
      <c r="F81" s="107">
        <f>F73+F80</f>
        <v>75941345</v>
      </c>
    </row>
    <row r="82" spans="2:6" ht="16.5" thickBot="1" x14ac:dyDescent="0.3">
      <c r="B82" s="4"/>
      <c r="C82" s="4"/>
      <c r="D82" s="4"/>
    </row>
    <row r="83" spans="2:6" ht="16.5" thickBot="1" x14ac:dyDescent="0.3">
      <c r="B83" s="83" t="s">
        <v>112</v>
      </c>
      <c r="C83" s="84"/>
      <c r="D83" s="84"/>
      <c r="E83" s="85"/>
      <c r="F83" s="63">
        <f>F81/E7</f>
        <v>1215.06152</v>
      </c>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8"/>
  <sheetViews>
    <sheetView topLeftCell="A13" zoomScale="80" zoomScaleNormal="80" workbookViewId="0">
      <selection activeCell="F36" sqref="F36"/>
    </sheetView>
  </sheetViews>
  <sheetFormatPr baseColWidth="10" defaultRowHeight="15" x14ac:dyDescent="0.25"/>
  <cols>
    <col min="2" max="2" width="57.5703125" customWidth="1"/>
    <col min="3" max="3" width="12.5703125" customWidth="1"/>
    <col min="4" max="4" width="12.7109375" customWidth="1"/>
    <col min="5" max="5" width="13.5703125" bestFit="1" customWidth="1"/>
    <col min="6" max="6" width="14.28515625" bestFit="1" customWidth="1"/>
  </cols>
  <sheetData>
    <row r="1" spans="1:6" ht="23.25" x14ac:dyDescent="0.35">
      <c r="A1" s="46"/>
      <c r="B1" s="43" t="s">
        <v>42</v>
      </c>
      <c r="C1" s="44"/>
      <c r="D1" s="44"/>
    </row>
    <row r="2" spans="1:6" ht="15.75" x14ac:dyDescent="0.25">
      <c r="B2" s="67"/>
      <c r="C2" s="67"/>
      <c r="D2" s="68"/>
    </row>
    <row r="3" spans="1:6" ht="15.75" x14ac:dyDescent="0.25">
      <c r="B3" s="65" t="s">
        <v>123</v>
      </c>
      <c r="C3" s="31"/>
      <c r="D3" s="31"/>
      <c r="E3" s="72" t="s">
        <v>106</v>
      </c>
    </row>
    <row r="4" spans="1:6" ht="15.75" x14ac:dyDescent="0.25">
      <c r="B4" s="69" t="s">
        <v>105</v>
      </c>
      <c r="C4" s="69"/>
      <c r="D4" s="70"/>
      <c r="E4" s="71">
        <v>100</v>
      </c>
    </row>
    <row r="5" spans="1:6" ht="15.75" x14ac:dyDescent="0.25">
      <c r="B5" s="69" t="s">
        <v>172</v>
      </c>
      <c r="C5" s="69"/>
      <c r="D5" s="70"/>
      <c r="E5" s="71">
        <v>0</v>
      </c>
    </row>
    <row r="6" spans="1:6" ht="15.75" x14ac:dyDescent="0.25">
      <c r="B6" s="69" t="s">
        <v>126</v>
      </c>
      <c r="C6" s="69"/>
      <c r="D6" s="70"/>
      <c r="E6" s="71">
        <v>0</v>
      </c>
    </row>
    <row r="7" spans="1:6" ht="15.75" x14ac:dyDescent="0.25">
      <c r="B7" s="69" t="s">
        <v>124</v>
      </c>
      <c r="C7" s="69"/>
      <c r="D7" s="70"/>
      <c r="E7" s="71">
        <v>0</v>
      </c>
    </row>
    <row r="8" spans="1:6" ht="15.75" x14ac:dyDescent="0.25">
      <c r="B8" s="72" t="s">
        <v>125</v>
      </c>
      <c r="C8" s="72"/>
      <c r="D8" s="72"/>
      <c r="E8" s="72">
        <f>E4+E5+E7+E6</f>
        <v>100</v>
      </c>
    </row>
    <row r="9" spans="1:6" ht="15.75" x14ac:dyDescent="0.25">
      <c r="B9" s="71" t="s">
        <v>127</v>
      </c>
      <c r="C9" s="72"/>
      <c r="D9" s="72"/>
      <c r="E9" s="71">
        <v>21629</v>
      </c>
    </row>
    <row r="10" spans="1:6" ht="16.5" thickBot="1" x14ac:dyDescent="0.3">
      <c r="B10" s="74" t="s">
        <v>128</v>
      </c>
      <c r="C10" s="75"/>
      <c r="D10" s="76"/>
      <c r="E10" s="74">
        <f>E9/E8</f>
        <v>216.29</v>
      </c>
    </row>
    <row r="11" spans="1:6" ht="16.5" thickTop="1" x14ac:dyDescent="0.25">
      <c r="B11" s="4"/>
      <c r="C11" s="4"/>
      <c r="D11" s="5"/>
    </row>
    <row r="12" spans="1:6" ht="15.75" x14ac:dyDescent="0.25">
      <c r="B12" s="86" t="s">
        <v>210</v>
      </c>
      <c r="C12" s="87"/>
      <c r="D12" s="88"/>
      <c r="E12" s="89"/>
      <c r="F12" s="90"/>
    </row>
    <row r="13" spans="1:6" ht="15.75" x14ac:dyDescent="0.25">
      <c r="B13" s="91" t="s">
        <v>214</v>
      </c>
      <c r="C13" s="9"/>
      <c r="D13" s="10"/>
      <c r="E13" s="39"/>
      <c r="F13" s="109"/>
    </row>
    <row r="14" spans="1:6" ht="15.75" x14ac:dyDescent="0.25">
      <c r="B14" s="93" t="s">
        <v>211</v>
      </c>
      <c r="C14" s="13" t="s">
        <v>212</v>
      </c>
      <c r="D14" s="132">
        <v>60000</v>
      </c>
      <c r="E14" s="16">
        <v>1</v>
      </c>
      <c r="F14" s="92">
        <f>D14*E14</f>
        <v>60000</v>
      </c>
    </row>
    <row r="15" spans="1:6" ht="15.75" x14ac:dyDescent="0.25">
      <c r="B15" s="93" t="s">
        <v>215</v>
      </c>
      <c r="C15" s="13" t="s">
        <v>62</v>
      </c>
      <c r="D15" s="132">
        <v>700</v>
      </c>
      <c r="E15" s="16">
        <v>290</v>
      </c>
      <c r="F15" s="92">
        <f>+D15*E15</f>
        <v>203000</v>
      </c>
    </row>
    <row r="16" spans="1:6" ht="15.75" x14ac:dyDescent="0.25">
      <c r="B16" s="93" t="s">
        <v>216</v>
      </c>
      <c r="C16" s="13" t="s">
        <v>60</v>
      </c>
      <c r="D16" s="132">
        <v>15000</v>
      </c>
      <c r="E16" s="16">
        <v>1</v>
      </c>
      <c r="F16" s="92">
        <f t="shared" ref="F16:F26" si="0">+D16*E16</f>
        <v>15000</v>
      </c>
    </row>
    <row r="17" spans="2:6" ht="15.75" x14ac:dyDescent="0.25">
      <c r="B17" s="93" t="s">
        <v>217</v>
      </c>
      <c r="C17" s="13" t="s">
        <v>60</v>
      </c>
      <c r="D17" s="132">
        <v>16000</v>
      </c>
      <c r="E17" s="16">
        <v>1</v>
      </c>
      <c r="F17" s="92">
        <f t="shared" si="0"/>
        <v>16000</v>
      </c>
    </row>
    <row r="18" spans="2:6" ht="15.75" x14ac:dyDescent="0.25">
      <c r="B18" s="93" t="s">
        <v>218</v>
      </c>
      <c r="C18" s="13" t="s">
        <v>60</v>
      </c>
      <c r="D18" s="132">
        <v>8000</v>
      </c>
      <c r="E18" s="16">
        <v>1</v>
      </c>
      <c r="F18" s="92">
        <f t="shared" si="0"/>
        <v>8000</v>
      </c>
    </row>
    <row r="19" spans="2:6" ht="15.75" x14ac:dyDescent="0.25">
      <c r="B19" s="93" t="s">
        <v>219</v>
      </c>
      <c r="C19" s="13" t="s">
        <v>60</v>
      </c>
      <c r="D19" s="132">
        <v>50000</v>
      </c>
      <c r="E19" s="16">
        <v>1</v>
      </c>
      <c r="F19" s="92">
        <f t="shared" si="0"/>
        <v>50000</v>
      </c>
    </row>
    <row r="20" spans="2:6" ht="15.75" x14ac:dyDescent="0.25">
      <c r="B20" s="93" t="s">
        <v>220</v>
      </c>
      <c r="C20" s="13" t="s">
        <v>60</v>
      </c>
      <c r="D20" s="132">
        <v>45000</v>
      </c>
      <c r="E20" s="16">
        <v>1</v>
      </c>
      <c r="F20" s="92">
        <f t="shared" si="0"/>
        <v>45000</v>
      </c>
    </row>
    <row r="21" spans="2:6" ht="15.75" x14ac:dyDescent="0.25">
      <c r="B21" s="93" t="s">
        <v>221</v>
      </c>
      <c r="C21" s="13" t="s">
        <v>60</v>
      </c>
      <c r="D21" s="132">
        <v>8000</v>
      </c>
      <c r="E21" s="16">
        <v>1</v>
      </c>
      <c r="F21" s="92">
        <f t="shared" si="0"/>
        <v>8000</v>
      </c>
    </row>
    <row r="22" spans="2:6" ht="15.75" x14ac:dyDescent="0.25">
      <c r="B22" s="93" t="s">
        <v>222</v>
      </c>
      <c r="C22" s="13" t="s">
        <v>60</v>
      </c>
      <c r="D22" s="132">
        <v>140000</v>
      </c>
      <c r="E22" s="16">
        <v>6</v>
      </c>
      <c r="F22" s="92">
        <f t="shared" si="0"/>
        <v>840000</v>
      </c>
    </row>
    <row r="23" spans="2:6" ht="15.75" x14ac:dyDescent="0.25">
      <c r="B23" s="93" t="s">
        <v>223</v>
      </c>
      <c r="C23" s="13" t="s">
        <v>62</v>
      </c>
      <c r="D23" s="132">
        <v>14500</v>
      </c>
      <c r="E23" s="16">
        <v>10</v>
      </c>
      <c r="F23" s="92">
        <f t="shared" si="0"/>
        <v>145000</v>
      </c>
    </row>
    <row r="24" spans="2:6" ht="15.75" x14ac:dyDescent="0.25">
      <c r="B24" s="93" t="s">
        <v>224</v>
      </c>
      <c r="C24" s="13" t="s">
        <v>231</v>
      </c>
      <c r="D24" s="132">
        <v>4000</v>
      </c>
      <c r="E24" s="16">
        <v>2</v>
      </c>
      <c r="F24" s="92">
        <f t="shared" si="0"/>
        <v>8000</v>
      </c>
    </row>
    <row r="25" spans="2:6" ht="15.75" x14ac:dyDescent="0.25">
      <c r="B25" s="93" t="s">
        <v>225</v>
      </c>
      <c r="C25" s="13" t="s">
        <v>231</v>
      </c>
      <c r="D25" s="132">
        <v>4000</v>
      </c>
      <c r="E25" s="16">
        <v>2</v>
      </c>
      <c r="F25" s="92">
        <f t="shared" si="0"/>
        <v>8000</v>
      </c>
    </row>
    <row r="26" spans="2:6" ht="15.75" x14ac:dyDescent="0.25">
      <c r="B26" s="93" t="s">
        <v>226</v>
      </c>
      <c r="C26" s="13" t="s">
        <v>232</v>
      </c>
      <c r="D26" s="132">
        <v>23000</v>
      </c>
      <c r="E26" s="16">
        <v>1</v>
      </c>
      <c r="F26" s="92">
        <f t="shared" si="0"/>
        <v>23000</v>
      </c>
    </row>
    <row r="27" spans="2:6" ht="15.75" x14ac:dyDescent="0.25">
      <c r="B27" s="65" t="s">
        <v>129</v>
      </c>
      <c r="C27" s="81"/>
      <c r="D27" s="82"/>
      <c r="E27" s="82"/>
      <c r="F27" s="80">
        <f>SUM(F14:F26)</f>
        <v>1429000</v>
      </c>
    </row>
    <row r="28" spans="2:6" ht="15.75" x14ac:dyDescent="0.25">
      <c r="B28" s="93" t="s">
        <v>213</v>
      </c>
      <c r="C28" s="13" t="s">
        <v>62</v>
      </c>
      <c r="D28" s="132">
        <v>1200000</v>
      </c>
      <c r="E28" s="15">
        <v>1</v>
      </c>
      <c r="F28" s="92">
        <f>D28*E28</f>
        <v>1200000</v>
      </c>
    </row>
    <row r="29" spans="2:6" ht="15.75" x14ac:dyDescent="0.25">
      <c r="B29" s="93" t="s">
        <v>227</v>
      </c>
      <c r="C29" s="13" t="s">
        <v>62</v>
      </c>
      <c r="D29" s="132">
        <v>75000</v>
      </c>
      <c r="E29" s="16">
        <v>1</v>
      </c>
      <c r="F29" s="92">
        <f>D29*E29</f>
        <v>75000</v>
      </c>
    </row>
    <row r="30" spans="2:6" ht="15.75" x14ac:dyDescent="0.25">
      <c r="B30" s="93" t="s">
        <v>228</v>
      </c>
      <c r="C30" s="13" t="s">
        <v>3</v>
      </c>
      <c r="D30" s="132">
        <v>120000</v>
      </c>
      <c r="E30" s="16">
        <v>1</v>
      </c>
      <c r="F30" s="92">
        <f>D30*E30</f>
        <v>120000</v>
      </c>
    </row>
    <row r="31" spans="2:6" ht="15.75" x14ac:dyDescent="0.25">
      <c r="B31" s="93" t="s">
        <v>229</v>
      </c>
      <c r="C31" s="13" t="s">
        <v>173</v>
      </c>
      <c r="D31" s="132">
        <v>120</v>
      </c>
      <c r="E31" s="16">
        <v>290</v>
      </c>
      <c r="F31" s="92">
        <f>D31*E31</f>
        <v>34800</v>
      </c>
    </row>
    <row r="32" spans="2:6" ht="15.75" x14ac:dyDescent="0.25">
      <c r="B32" s="93" t="s">
        <v>230</v>
      </c>
      <c r="C32" s="13" t="s">
        <v>233</v>
      </c>
      <c r="D32" s="132">
        <v>200000</v>
      </c>
      <c r="E32" s="16">
        <v>1</v>
      </c>
      <c r="F32" s="92">
        <f>D32*E32</f>
        <v>200000</v>
      </c>
    </row>
    <row r="33" spans="2:6" ht="15.75" x14ac:dyDescent="0.25">
      <c r="B33" s="65" t="s">
        <v>234</v>
      </c>
      <c r="C33" s="81"/>
      <c r="D33" s="82"/>
      <c r="E33" s="82"/>
      <c r="F33" s="80">
        <f>SUM(F28:F32)</f>
        <v>1629800</v>
      </c>
    </row>
    <row r="34" spans="2:6" ht="15.75" x14ac:dyDescent="0.25">
      <c r="B34" s="65" t="s">
        <v>138</v>
      </c>
      <c r="C34" s="81"/>
      <c r="D34" s="82"/>
      <c r="E34" s="82"/>
      <c r="F34" s="80">
        <f>+F27+F33</f>
        <v>3058800</v>
      </c>
    </row>
    <row r="35" spans="2:6" ht="15.75" x14ac:dyDescent="0.25">
      <c r="B35" s="93" t="s">
        <v>139</v>
      </c>
      <c r="C35" s="39"/>
      <c r="D35" s="39"/>
      <c r="E35" s="39"/>
      <c r="F35" s="108">
        <f>F34/1000</f>
        <v>3058.8</v>
      </c>
    </row>
    <row r="36" spans="2:6" ht="15.75" x14ac:dyDescent="0.25">
      <c r="B36" s="65" t="s">
        <v>140</v>
      </c>
      <c r="C36" s="31"/>
      <c r="D36" s="31"/>
      <c r="E36" s="31"/>
      <c r="F36" s="80">
        <f>E10*F35</f>
        <v>661587.85200000007</v>
      </c>
    </row>
    <row r="38" spans="2:6" ht="15.75" x14ac:dyDescent="0.25">
      <c r="B38" s="86" t="s">
        <v>101</v>
      </c>
      <c r="C38" s="38"/>
      <c r="D38" s="38"/>
      <c r="E38" s="38"/>
      <c r="F38" s="64"/>
    </row>
    <row r="39" spans="2:6" ht="15.75" x14ac:dyDescent="0.25">
      <c r="B39" s="86" t="s">
        <v>130</v>
      </c>
      <c r="C39" s="117"/>
      <c r="D39" s="68"/>
      <c r="E39" s="89"/>
      <c r="F39" s="90"/>
    </row>
    <row r="40" spans="2:6" ht="15.75" x14ac:dyDescent="0.25">
      <c r="B40" s="91" t="s">
        <v>209</v>
      </c>
      <c r="C40" s="9"/>
      <c r="D40" s="134" t="s">
        <v>168</v>
      </c>
      <c r="E40" s="135" t="s">
        <v>0</v>
      </c>
      <c r="F40" s="109"/>
    </row>
    <row r="41" spans="2:6" ht="15.75" x14ac:dyDescent="0.25">
      <c r="B41" s="93" t="s">
        <v>133</v>
      </c>
      <c r="C41" s="13" t="s">
        <v>62</v>
      </c>
      <c r="D41" s="132">
        <v>12500</v>
      </c>
      <c r="E41" s="16">
        <v>333</v>
      </c>
      <c r="F41" s="92">
        <f>D41*E41</f>
        <v>4162500</v>
      </c>
    </row>
    <row r="42" spans="2:6" ht="15.75" x14ac:dyDescent="0.25">
      <c r="B42" s="93" t="s">
        <v>134</v>
      </c>
      <c r="C42" s="18" t="s">
        <v>62</v>
      </c>
      <c r="D42" s="132">
        <v>28000</v>
      </c>
      <c r="E42" s="16">
        <v>20</v>
      </c>
      <c r="F42" s="92">
        <f t="shared" ref="F42:F46" si="1">D42*E42</f>
        <v>560000</v>
      </c>
    </row>
    <row r="43" spans="2:6" ht="15.75" x14ac:dyDescent="0.25">
      <c r="B43" s="93" t="s">
        <v>135</v>
      </c>
      <c r="C43" s="18" t="s">
        <v>62</v>
      </c>
      <c r="D43" s="132">
        <v>12500</v>
      </c>
      <c r="E43" s="16">
        <v>4</v>
      </c>
      <c r="F43" s="92">
        <f t="shared" si="1"/>
        <v>50000</v>
      </c>
    </row>
    <row r="44" spans="2:6" ht="15.75" x14ac:dyDescent="0.25">
      <c r="B44" s="93" t="s">
        <v>165</v>
      </c>
      <c r="C44" s="18" t="s">
        <v>147</v>
      </c>
      <c r="D44" s="132">
        <v>354</v>
      </c>
      <c r="E44" s="16">
        <v>4000</v>
      </c>
      <c r="F44" s="92">
        <f t="shared" si="1"/>
        <v>1416000</v>
      </c>
    </row>
    <row r="45" spans="2:6" ht="15.75" x14ac:dyDescent="0.25">
      <c r="B45" s="93" t="s">
        <v>23</v>
      </c>
      <c r="C45" s="18" t="s">
        <v>92</v>
      </c>
      <c r="D45" s="132">
        <v>5000</v>
      </c>
      <c r="E45" s="16">
        <v>10</v>
      </c>
      <c r="F45" s="92">
        <f t="shared" si="1"/>
        <v>50000</v>
      </c>
    </row>
    <row r="46" spans="2:6" ht="15.75" x14ac:dyDescent="0.25">
      <c r="B46" s="93" t="s">
        <v>22</v>
      </c>
      <c r="C46" s="18" t="s">
        <v>18</v>
      </c>
      <c r="D46" s="132">
        <v>5684</v>
      </c>
      <c r="E46" s="16">
        <v>10</v>
      </c>
      <c r="F46" s="92">
        <f t="shared" si="1"/>
        <v>56840</v>
      </c>
    </row>
    <row r="47" spans="2:6" ht="15.75" x14ac:dyDescent="0.25">
      <c r="B47" s="65" t="s">
        <v>129</v>
      </c>
      <c r="C47" s="81"/>
      <c r="D47" s="133"/>
      <c r="E47" s="82"/>
      <c r="F47" s="80">
        <f>SUM(F41:F46)</f>
        <v>6295340</v>
      </c>
    </row>
    <row r="48" spans="2:6" ht="15.75" x14ac:dyDescent="0.25">
      <c r="B48" s="93" t="s">
        <v>131</v>
      </c>
      <c r="C48" s="15" t="s">
        <v>62</v>
      </c>
      <c r="D48" s="132">
        <v>4000</v>
      </c>
      <c r="E48" s="15">
        <v>357</v>
      </c>
      <c r="F48" s="92">
        <f>D48*E48</f>
        <v>1428000</v>
      </c>
    </row>
    <row r="49" spans="1:7" ht="15.75" x14ac:dyDescent="0.25">
      <c r="B49" s="93" t="s">
        <v>137</v>
      </c>
      <c r="C49" s="15" t="s">
        <v>3</v>
      </c>
      <c r="D49" s="132">
        <v>45000</v>
      </c>
      <c r="E49" s="15">
        <v>1</v>
      </c>
      <c r="F49" s="92">
        <f>D49*E49</f>
        <v>45000</v>
      </c>
    </row>
    <row r="50" spans="1:7" ht="15.75" x14ac:dyDescent="0.25">
      <c r="B50" s="93" t="s">
        <v>132</v>
      </c>
      <c r="C50" s="15" t="s">
        <v>136</v>
      </c>
      <c r="D50" s="132">
        <v>600000</v>
      </c>
      <c r="E50" s="15">
        <v>2</v>
      </c>
      <c r="F50" s="92">
        <f>D50*E50</f>
        <v>1200000</v>
      </c>
    </row>
    <row r="51" spans="1:7" ht="15.75" x14ac:dyDescent="0.25">
      <c r="B51" s="93" t="s">
        <v>32</v>
      </c>
      <c r="C51" s="15" t="s">
        <v>3</v>
      </c>
      <c r="D51" s="132">
        <f>'MANO DE OBRA'!B11</f>
        <v>45000</v>
      </c>
      <c r="E51" s="15">
        <v>4</v>
      </c>
      <c r="F51" s="92">
        <f>D51*E51</f>
        <v>180000</v>
      </c>
    </row>
    <row r="52" spans="1:7" ht="15.75" x14ac:dyDescent="0.25">
      <c r="B52" s="93" t="s">
        <v>155</v>
      </c>
      <c r="C52" s="15" t="s">
        <v>156</v>
      </c>
      <c r="D52" s="132">
        <v>80000</v>
      </c>
      <c r="E52" s="114">
        <v>0.3</v>
      </c>
      <c r="F52" s="92">
        <f>D52*E52</f>
        <v>24000</v>
      </c>
    </row>
    <row r="53" spans="1:7" ht="15.75" x14ac:dyDescent="0.25">
      <c r="B53" s="65" t="s">
        <v>129</v>
      </c>
      <c r="C53" s="81"/>
      <c r="D53" s="82"/>
      <c r="E53" s="82"/>
      <c r="F53" s="80">
        <f>F48+F49+F50+F51+F52</f>
        <v>2877000</v>
      </c>
    </row>
    <row r="54" spans="1:7" ht="15.75" x14ac:dyDescent="0.25">
      <c r="B54" s="65" t="s">
        <v>138</v>
      </c>
      <c r="C54" s="81"/>
      <c r="D54" s="82"/>
      <c r="E54" s="82"/>
      <c r="F54" s="80">
        <f>F47+F53</f>
        <v>9172340</v>
      </c>
    </row>
    <row r="55" spans="1:7" ht="15.75" x14ac:dyDescent="0.25">
      <c r="B55" s="93" t="s">
        <v>139</v>
      </c>
      <c r="C55" s="39"/>
      <c r="D55" s="39"/>
      <c r="E55" s="39"/>
      <c r="F55" s="108">
        <f>F54/1000</f>
        <v>9172.34</v>
      </c>
    </row>
    <row r="56" spans="1:7" ht="15.75" x14ac:dyDescent="0.25">
      <c r="B56" s="65" t="s">
        <v>140</v>
      </c>
      <c r="C56" s="31"/>
      <c r="D56" s="31"/>
      <c r="E56" s="31"/>
      <c r="F56" s="80">
        <f>E10*F55</f>
        <v>1983885.4186</v>
      </c>
    </row>
    <row r="57" spans="1:7" ht="15.75" x14ac:dyDescent="0.25">
      <c r="A57" s="39"/>
      <c r="B57" s="7"/>
      <c r="C57" s="7"/>
      <c r="D57" s="7"/>
      <c r="E57" s="7"/>
      <c r="F57" s="58"/>
      <c r="G57" s="39"/>
    </row>
    <row r="58" spans="1:7" ht="15.75" x14ac:dyDescent="0.25">
      <c r="B58" s="86" t="s">
        <v>157</v>
      </c>
      <c r="C58" s="115"/>
      <c r="D58" s="116"/>
      <c r="E58" s="116"/>
      <c r="F58" s="102"/>
    </row>
    <row r="59" spans="1:7" ht="15.75" x14ac:dyDescent="0.25">
      <c r="B59" s="91" t="s">
        <v>209</v>
      </c>
      <c r="C59" s="9"/>
      <c r="D59" s="10"/>
      <c r="E59" s="39"/>
      <c r="F59" s="109"/>
    </row>
    <row r="60" spans="1:7" ht="15.75" x14ac:dyDescent="0.25">
      <c r="B60" s="93" t="s">
        <v>141</v>
      </c>
      <c r="C60" s="13" t="s">
        <v>62</v>
      </c>
      <c r="D60" s="132">
        <v>9520</v>
      </c>
      <c r="E60" s="16">
        <v>333</v>
      </c>
      <c r="F60" s="92">
        <f>D60*E60</f>
        <v>3170160</v>
      </c>
    </row>
    <row r="61" spans="1:7" ht="15.75" x14ac:dyDescent="0.25">
      <c r="B61" s="93" t="s">
        <v>142</v>
      </c>
      <c r="C61" s="18" t="s">
        <v>62</v>
      </c>
      <c r="D61" s="132">
        <v>20825</v>
      </c>
      <c r="E61" s="16">
        <v>20</v>
      </c>
      <c r="F61" s="92">
        <f t="shared" ref="F61:F65" si="2">D61*E61</f>
        <v>416500</v>
      </c>
    </row>
    <row r="62" spans="1:7" ht="15.75" x14ac:dyDescent="0.25">
      <c r="B62" s="93" t="s">
        <v>143</v>
      </c>
      <c r="C62" s="18" t="s">
        <v>62</v>
      </c>
      <c r="D62" s="132">
        <v>17255</v>
      </c>
      <c r="E62" s="16">
        <v>4</v>
      </c>
      <c r="F62" s="92">
        <f t="shared" si="2"/>
        <v>69020</v>
      </c>
    </row>
    <row r="63" spans="1:7" ht="15.75" x14ac:dyDescent="0.25">
      <c r="B63" s="93" t="s">
        <v>165</v>
      </c>
      <c r="C63" s="18" t="s">
        <v>147</v>
      </c>
      <c r="D63" s="132">
        <v>354</v>
      </c>
      <c r="E63" s="16">
        <v>4000</v>
      </c>
      <c r="F63" s="92">
        <f t="shared" si="2"/>
        <v>1416000</v>
      </c>
    </row>
    <row r="64" spans="1:7" ht="15.75" x14ac:dyDescent="0.25">
      <c r="B64" s="93" t="s">
        <v>23</v>
      </c>
      <c r="C64" s="18" t="s">
        <v>92</v>
      </c>
      <c r="D64" s="132">
        <v>56800</v>
      </c>
      <c r="E64" s="16">
        <v>8</v>
      </c>
      <c r="F64" s="92">
        <f t="shared" si="2"/>
        <v>454400</v>
      </c>
    </row>
    <row r="65" spans="2:6" ht="15.75" x14ac:dyDescent="0.25">
      <c r="B65" s="93" t="s">
        <v>22</v>
      </c>
      <c r="C65" s="18" t="s">
        <v>18</v>
      </c>
      <c r="D65" s="132">
        <v>56800</v>
      </c>
      <c r="E65" s="16">
        <v>4</v>
      </c>
      <c r="F65" s="92">
        <f t="shared" si="2"/>
        <v>227200</v>
      </c>
    </row>
    <row r="66" spans="2:6" ht="15.75" x14ac:dyDescent="0.25">
      <c r="B66" s="65" t="s">
        <v>129</v>
      </c>
      <c r="C66" s="81"/>
      <c r="D66" s="82"/>
      <c r="E66" s="82"/>
      <c r="F66" s="80">
        <f>SUM(F60:F65)</f>
        <v>5753280</v>
      </c>
    </row>
    <row r="67" spans="2:6" ht="15.75" x14ac:dyDescent="0.25">
      <c r="B67" s="93" t="s">
        <v>131</v>
      </c>
      <c r="C67" s="15" t="s">
        <v>62</v>
      </c>
      <c r="D67" s="132">
        <v>4000</v>
      </c>
      <c r="E67" s="15">
        <v>357</v>
      </c>
      <c r="F67" s="92">
        <f>D67*E67</f>
        <v>1428000</v>
      </c>
    </row>
    <row r="68" spans="2:6" ht="15.75" x14ac:dyDescent="0.25">
      <c r="B68" s="93" t="s">
        <v>137</v>
      </c>
      <c r="C68" s="15" t="s">
        <v>3</v>
      </c>
      <c r="D68" s="132">
        <v>45000</v>
      </c>
      <c r="E68" s="15">
        <v>1</v>
      </c>
      <c r="F68" s="92">
        <f>D68*E68</f>
        <v>45000</v>
      </c>
    </row>
    <row r="69" spans="2:6" ht="15.75" x14ac:dyDescent="0.25">
      <c r="B69" s="93" t="s">
        <v>132</v>
      </c>
      <c r="C69" s="15" t="s">
        <v>136</v>
      </c>
      <c r="D69" s="132">
        <v>600000</v>
      </c>
      <c r="E69" s="15">
        <v>1</v>
      </c>
      <c r="F69" s="92">
        <f>D69*E69</f>
        <v>600000</v>
      </c>
    </row>
    <row r="70" spans="2:6" ht="15.75" x14ac:dyDescent="0.25">
      <c r="B70" s="93" t="s">
        <v>32</v>
      </c>
      <c r="C70" s="15" t="s">
        <v>3</v>
      </c>
      <c r="D70" s="132">
        <f>'MANO DE OBRA'!B11</f>
        <v>45000</v>
      </c>
      <c r="E70" s="15">
        <v>2</v>
      </c>
      <c r="F70" s="92">
        <f>D70*E70</f>
        <v>90000</v>
      </c>
    </row>
    <row r="71" spans="2:6" ht="15.75" x14ac:dyDescent="0.25">
      <c r="B71" s="93" t="s">
        <v>155</v>
      </c>
      <c r="C71" s="15" t="s">
        <v>156</v>
      </c>
      <c r="D71" s="132">
        <v>80000</v>
      </c>
      <c r="E71" s="114">
        <v>0.3</v>
      </c>
      <c r="F71" s="92">
        <f>D71*E71</f>
        <v>24000</v>
      </c>
    </row>
    <row r="72" spans="2:6" ht="15.75" x14ac:dyDescent="0.25">
      <c r="B72" s="65" t="s">
        <v>129</v>
      </c>
      <c r="C72" s="81"/>
      <c r="D72" s="82"/>
      <c r="E72" s="82"/>
      <c r="F72" s="80">
        <f>F67+F68+F69+F70+F71</f>
        <v>2187000</v>
      </c>
    </row>
    <row r="73" spans="2:6" ht="15.75" x14ac:dyDescent="0.25">
      <c r="B73" s="65" t="s">
        <v>138</v>
      </c>
      <c r="C73" s="81"/>
      <c r="D73" s="82"/>
      <c r="E73" s="82"/>
      <c r="F73" s="80">
        <f>F66+F72</f>
        <v>7940280</v>
      </c>
    </row>
    <row r="74" spans="2:6" ht="15.75" x14ac:dyDescent="0.25">
      <c r="B74" s="93" t="s">
        <v>139</v>
      </c>
      <c r="C74" s="39"/>
      <c r="D74" s="39"/>
      <c r="E74" s="39"/>
      <c r="F74" s="108">
        <f>F73/1000</f>
        <v>7940.28</v>
      </c>
    </row>
    <row r="75" spans="2:6" ht="15.75" x14ac:dyDescent="0.25">
      <c r="B75" s="65" t="s">
        <v>140</v>
      </c>
      <c r="C75" s="31"/>
      <c r="D75" s="31"/>
      <c r="E75" s="31"/>
      <c r="F75" s="80">
        <f>F74*E10</f>
        <v>1717403.1612</v>
      </c>
    </row>
    <row r="76" spans="2:6" ht="15.75" x14ac:dyDescent="0.25">
      <c r="B76" s="7"/>
      <c r="C76" s="24"/>
      <c r="D76" s="25"/>
      <c r="E76" s="25"/>
      <c r="F76" s="58"/>
    </row>
    <row r="77" spans="2:6" ht="15.75" x14ac:dyDescent="0.25">
      <c r="B77" s="86" t="s">
        <v>158</v>
      </c>
      <c r="C77" s="115"/>
      <c r="D77" s="116"/>
      <c r="E77" s="116"/>
      <c r="F77" s="102"/>
    </row>
    <row r="78" spans="2:6" ht="15.75" x14ac:dyDescent="0.25">
      <c r="B78" s="91" t="s">
        <v>209</v>
      </c>
      <c r="C78" s="9"/>
      <c r="D78" s="10"/>
      <c r="E78" s="39"/>
      <c r="F78" s="109"/>
    </row>
    <row r="79" spans="2:6" ht="15.75" x14ac:dyDescent="0.25">
      <c r="B79" s="93" t="s">
        <v>141</v>
      </c>
      <c r="C79" s="13" t="s">
        <v>62</v>
      </c>
      <c r="D79" s="132">
        <v>9520</v>
      </c>
      <c r="E79" s="16">
        <v>76</v>
      </c>
      <c r="F79" s="92">
        <f>D79*E79</f>
        <v>723520</v>
      </c>
    </row>
    <row r="80" spans="2:6" ht="15.75" x14ac:dyDescent="0.25">
      <c r="B80" s="93" t="s">
        <v>142</v>
      </c>
      <c r="C80" s="18" t="s">
        <v>62</v>
      </c>
      <c r="D80" s="132">
        <v>20825</v>
      </c>
      <c r="E80" s="16">
        <v>10</v>
      </c>
      <c r="F80" s="92">
        <f t="shared" ref="F80:F86" si="3">D80*E80</f>
        <v>208250</v>
      </c>
    </row>
    <row r="81" spans="2:6" ht="15.75" x14ac:dyDescent="0.25">
      <c r="B81" s="93" t="s">
        <v>143</v>
      </c>
      <c r="C81" s="18" t="s">
        <v>62</v>
      </c>
      <c r="D81" s="132">
        <v>17255</v>
      </c>
      <c r="E81" s="16">
        <v>4</v>
      </c>
      <c r="F81" s="92">
        <f t="shared" si="3"/>
        <v>69020</v>
      </c>
    </row>
    <row r="82" spans="2:6" ht="15.75" x14ac:dyDescent="0.25">
      <c r="B82" s="93" t="s">
        <v>149</v>
      </c>
      <c r="C82" s="18" t="s">
        <v>62</v>
      </c>
      <c r="D82" s="132">
        <v>5500000</v>
      </c>
      <c r="E82" s="113">
        <v>4.7E-2</v>
      </c>
      <c r="F82" s="92">
        <f>D82*E82</f>
        <v>258500</v>
      </c>
    </row>
    <row r="83" spans="2:6" ht="15.75" x14ac:dyDescent="0.25">
      <c r="B83" s="93" t="s">
        <v>167</v>
      </c>
      <c r="C83" s="18" t="s">
        <v>144</v>
      </c>
      <c r="D83" s="132">
        <v>200</v>
      </c>
      <c r="E83" s="16">
        <v>3000</v>
      </c>
      <c r="F83" s="92">
        <f t="shared" si="3"/>
        <v>600000</v>
      </c>
    </row>
    <row r="84" spans="2:6" ht="15.75" x14ac:dyDescent="0.25">
      <c r="B84" s="93" t="s">
        <v>145</v>
      </c>
      <c r="C84" s="18" t="s">
        <v>62</v>
      </c>
      <c r="D84" s="132">
        <v>800</v>
      </c>
      <c r="E84" s="16">
        <v>12</v>
      </c>
      <c r="F84" s="92">
        <f t="shared" si="3"/>
        <v>9600</v>
      </c>
    </row>
    <row r="85" spans="2:6" ht="15.75" x14ac:dyDescent="0.25">
      <c r="B85" s="93" t="s">
        <v>146</v>
      </c>
      <c r="C85" s="18" t="s">
        <v>62</v>
      </c>
      <c r="D85" s="132">
        <v>250</v>
      </c>
      <c r="E85" s="16">
        <v>255</v>
      </c>
      <c r="F85" s="92">
        <f t="shared" si="3"/>
        <v>63750</v>
      </c>
    </row>
    <row r="86" spans="2:6" ht="15.75" x14ac:dyDescent="0.25">
      <c r="B86" s="93" t="s">
        <v>22</v>
      </c>
      <c r="C86" s="18" t="s">
        <v>3</v>
      </c>
      <c r="D86" s="132">
        <v>56800</v>
      </c>
      <c r="E86" s="16">
        <v>4</v>
      </c>
      <c r="F86" s="92">
        <f t="shared" si="3"/>
        <v>227200</v>
      </c>
    </row>
    <row r="87" spans="2:6" ht="15.75" x14ac:dyDescent="0.25">
      <c r="B87" s="65" t="s">
        <v>129</v>
      </c>
      <c r="C87" s="81"/>
      <c r="D87" s="82"/>
      <c r="E87" s="82"/>
      <c r="F87" s="80">
        <f>SUM(F79:F86)</f>
        <v>2159840</v>
      </c>
    </row>
    <row r="88" spans="2:6" ht="15.75" x14ac:dyDescent="0.25">
      <c r="B88" s="93" t="s">
        <v>131</v>
      </c>
      <c r="C88" s="15" t="s">
        <v>62</v>
      </c>
      <c r="D88" s="129">
        <v>4000</v>
      </c>
      <c r="E88" s="15">
        <v>89</v>
      </c>
      <c r="F88" s="92">
        <f>D88*E88</f>
        <v>356000</v>
      </c>
    </row>
    <row r="89" spans="2:6" ht="15.75" x14ac:dyDescent="0.25">
      <c r="B89" s="93" t="s">
        <v>137</v>
      </c>
      <c r="C89" s="15" t="s">
        <v>3</v>
      </c>
      <c r="D89" s="129">
        <v>45000</v>
      </c>
      <c r="E89" s="15">
        <v>1</v>
      </c>
      <c r="F89" s="92">
        <f>D89*E89</f>
        <v>45000</v>
      </c>
    </row>
    <row r="90" spans="2:6" ht="15.75" x14ac:dyDescent="0.25">
      <c r="B90" s="93" t="s">
        <v>132</v>
      </c>
      <c r="C90" s="15" t="s">
        <v>136</v>
      </c>
      <c r="D90" s="129">
        <v>600000</v>
      </c>
      <c r="E90" s="15">
        <v>1</v>
      </c>
      <c r="F90" s="92">
        <f>D90*E90</f>
        <v>600000</v>
      </c>
    </row>
    <row r="91" spans="2:6" ht="15.75" x14ac:dyDescent="0.25">
      <c r="B91" s="93" t="s">
        <v>32</v>
      </c>
      <c r="C91" s="15" t="s">
        <v>3</v>
      </c>
      <c r="D91" s="129">
        <f>'MANO DE OBRA'!B11</f>
        <v>45000</v>
      </c>
      <c r="E91" s="15">
        <v>2</v>
      </c>
      <c r="F91" s="92">
        <f>D91*E91</f>
        <v>90000</v>
      </c>
    </row>
    <row r="92" spans="2:6" ht="15.75" x14ac:dyDescent="0.25">
      <c r="B92" s="93" t="s">
        <v>155</v>
      </c>
      <c r="C92" s="15" t="s">
        <v>156</v>
      </c>
      <c r="D92" s="129">
        <v>80000</v>
      </c>
      <c r="E92" s="114">
        <v>0.3</v>
      </c>
      <c r="F92" s="92">
        <f>D92*E92</f>
        <v>24000</v>
      </c>
    </row>
    <row r="93" spans="2:6" ht="15.75" x14ac:dyDescent="0.25">
      <c r="B93" s="65" t="s">
        <v>129</v>
      </c>
      <c r="C93" s="81"/>
      <c r="D93" s="82"/>
      <c r="E93" s="82"/>
      <c r="F93" s="80">
        <f>F88+F89+F90+F91+F92</f>
        <v>1115000</v>
      </c>
    </row>
    <row r="94" spans="2:6" ht="15.75" x14ac:dyDescent="0.25">
      <c r="B94" s="65" t="s">
        <v>138</v>
      </c>
      <c r="C94" s="81"/>
      <c r="D94" s="82"/>
      <c r="E94" s="82"/>
      <c r="F94" s="80">
        <f>F87+F93</f>
        <v>3274840</v>
      </c>
    </row>
    <row r="95" spans="2:6" ht="15.75" x14ac:dyDescent="0.25">
      <c r="B95" s="93" t="s">
        <v>139</v>
      </c>
      <c r="C95" s="39"/>
      <c r="D95" s="39"/>
      <c r="E95" s="39"/>
      <c r="F95" s="108">
        <f>F94/1000</f>
        <v>3274.84</v>
      </c>
    </row>
    <row r="96" spans="2:6" ht="15.75" x14ac:dyDescent="0.25">
      <c r="B96" s="65" t="s">
        <v>140</v>
      </c>
      <c r="C96" s="31"/>
      <c r="D96" s="31"/>
      <c r="E96" s="31"/>
      <c r="F96" s="80">
        <f>F95*E10</f>
        <v>708315.14359999995</v>
      </c>
    </row>
    <row r="97" spans="2:6" ht="15.75" x14ac:dyDescent="0.25">
      <c r="B97" s="7"/>
      <c r="C97" s="19"/>
      <c r="D97" s="20"/>
      <c r="E97" s="20"/>
      <c r="F97" s="58"/>
    </row>
    <row r="98" spans="2:6" ht="15.75" x14ac:dyDescent="0.25">
      <c r="B98" s="86" t="s">
        <v>148</v>
      </c>
      <c r="C98" s="87"/>
      <c r="D98" s="88"/>
      <c r="E98" s="89"/>
      <c r="F98" s="90"/>
    </row>
    <row r="99" spans="2:6" ht="15.75" x14ac:dyDescent="0.25">
      <c r="B99" s="91" t="s">
        <v>209</v>
      </c>
      <c r="C99" s="9"/>
      <c r="D99" s="10"/>
      <c r="E99" s="39"/>
      <c r="F99" s="109"/>
    </row>
    <row r="100" spans="2:6" ht="15.75" x14ac:dyDescent="0.25">
      <c r="B100" s="93" t="s">
        <v>141</v>
      </c>
      <c r="C100" s="13" t="s">
        <v>62</v>
      </c>
      <c r="D100" s="132">
        <v>12000</v>
      </c>
      <c r="E100" s="16">
        <v>76</v>
      </c>
      <c r="F100" s="92">
        <f>D100*E100</f>
        <v>912000</v>
      </c>
    </row>
    <row r="101" spans="2:6" ht="15.75" x14ac:dyDescent="0.25">
      <c r="B101" s="93" t="s">
        <v>142</v>
      </c>
      <c r="C101" s="18" t="s">
        <v>62</v>
      </c>
      <c r="D101" s="132">
        <v>20825</v>
      </c>
      <c r="E101" s="16">
        <v>10</v>
      </c>
      <c r="F101" s="92">
        <f t="shared" ref="F101:F107" si="4">D101*E101</f>
        <v>208250</v>
      </c>
    </row>
    <row r="102" spans="2:6" ht="15.75" x14ac:dyDescent="0.25">
      <c r="B102" s="93" t="s">
        <v>143</v>
      </c>
      <c r="C102" s="18" t="s">
        <v>62</v>
      </c>
      <c r="D102" s="132">
        <v>17255</v>
      </c>
      <c r="E102" s="16">
        <v>4</v>
      </c>
      <c r="F102" s="92">
        <f t="shared" si="4"/>
        <v>69020</v>
      </c>
    </row>
    <row r="103" spans="2:6" ht="15.75" x14ac:dyDescent="0.25">
      <c r="B103" s="93" t="s">
        <v>149</v>
      </c>
      <c r="C103" s="18" t="s">
        <v>62</v>
      </c>
      <c r="D103" s="132">
        <v>5500000</v>
      </c>
      <c r="E103" s="113">
        <v>4.7E-2</v>
      </c>
      <c r="F103" s="92">
        <f>D103*E103</f>
        <v>258500</v>
      </c>
    </row>
    <row r="104" spans="2:6" ht="15.75" x14ac:dyDescent="0.25">
      <c r="B104" s="93" t="s">
        <v>167</v>
      </c>
      <c r="C104" s="18" t="s">
        <v>144</v>
      </c>
      <c r="D104" s="132">
        <v>200</v>
      </c>
      <c r="E104" s="16">
        <v>3000</v>
      </c>
      <c r="F104" s="92">
        <f t="shared" si="4"/>
        <v>600000</v>
      </c>
    </row>
    <row r="105" spans="2:6" ht="15.75" x14ac:dyDescent="0.25">
      <c r="B105" s="93" t="s">
        <v>145</v>
      </c>
      <c r="C105" s="18" t="s">
        <v>62</v>
      </c>
      <c r="D105" s="132">
        <v>800</v>
      </c>
      <c r="E105" s="16">
        <v>12</v>
      </c>
      <c r="F105" s="92">
        <f t="shared" si="4"/>
        <v>9600</v>
      </c>
    </row>
    <row r="106" spans="2:6" ht="15.75" x14ac:dyDescent="0.25">
      <c r="B106" s="93" t="s">
        <v>146</v>
      </c>
      <c r="C106" s="18" t="s">
        <v>62</v>
      </c>
      <c r="D106" s="132">
        <v>250</v>
      </c>
      <c r="E106" s="16">
        <v>255</v>
      </c>
      <c r="F106" s="92">
        <f t="shared" si="4"/>
        <v>63750</v>
      </c>
    </row>
    <row r="107" spans="2:6" ht="15.75" x14ac:dyDescent="0.25">
      <c r="B107" s="93" t="s">
        <v>22</v>
      </c>
      <c r="C107" s="18" t="s">
        <v>3</v>
      </c>
      <c r="D107" s="132">
        <v>56800</v>
      </c>
      <c r="E107" s="16">
        <v>4</v>
      </c>
      <c r="F107" s="92">
        <f t="shared" si="4"/>
        <v>227200</v>
      </c>
    </row>
    <row r="108" spans="2:6" ht="15.75" x14ac:dyDescent="0.25">
      <c r="B108" s="65" t="s">
        <v>129</v>
      </c>
      <c r="C108" s="81"/>
      <c r="D108" s="82"/>
      <c r="E108" s="82"/>
      <c r="F108" s="80">
        <f>SUM(F100:F107)</f>
        <v>2348320</v>
      </c>
    </row>
    <row r="109" spans="2:6" ht="15.75" x14ac:dyDescent="0.25">
      <c r="B109" s="93" t="s">
        <v>131</v>
      </c>
      <c r="C109" s="15" t="s">
        <v>62</v>
      </c>
      <c r="D109" s="132">
        <v>4000</v>
      </c>
      <c r="E109" s="15">
        <v>89</v>
      </c>
      <c r="F109" s="92">
        <f>D109*E109</f>
        <v>356000</v>
      </c>
    </row>
    <row r="110" spans="2:6" ht="15.75" x14ac:dyDescent="0.25">
      <c r="B110" s="93" t="s">
        <v>137</v>
      </c>
      <c r="C110" s="15" t="s">
        <v>3</v>
      </c>
      <c r="D110" s="132">
        <v>45000</v>
      </c>
      <c r="E110" s="15">
        <v>1</v>
      </c>
      <c r="F110" s="92">
        <f>D110*E110</f>
        <v>45000</v>
      </c>
    </row>
    <row r="111" spans="2:6" ht="15.75" x14ac:dyDescent="0.25">
      <c r="B111" s="93" t="s">
        <v>132</v>
      </c>
      <c r="C111" s="15" t="s">
        <v>136</v>
      </c>
      <c r="D111" s="132">
        <v>600000</v>
      </c>
      <c r="E111" s="15">
        <v>1</v>
      </c>
      <c r="F111" s="92">
        <f>D111*E111</f>
        <v>600000</v>
      </c>
    </row>
    <row r="112" spans="2:6" ht="15.75" x14ac:dyDescent="0.25">
      <c r="B112" s="93" t="s">
        <v>32</v>
      </c>
      <c r="C112" s="15" t="s">
        <v>3</v>
      </c>
      <c r="D112" s="132">
        <f>'MANO DE OBRA'!B11</f>
        <v>45000</v>
      </c>
      <c r="E112" s="15">
        <v>2</v>
      </c>
      <c r="F112" s="92">
        <f>D112*E112</f>
        <v>90000</v>
      </c>
    </row>
    <row r="113" spans="2:6" ht="15.75" x14ac:dyDescent="0.25">
      <c r="B113" s="93" t="s">
        <v>155</v>
      </c>
      <c r="C113" s="15" t="s">
        <v>156</v>
      </c>
      <c r="D113" s="132">
        <v>80000</v>
      </c>
      <c r="E113" s="114">
        <v>0.3</v>
      </c>
      <c r="F113" s="92">
        <f>D113*E113</f>
        <v>24000</v>
      </c>
    </row>
    <row r="114" spans="2:6" ht="15.75" x14ac:dyDescent="0.25">
      <c r="B114" s="65" t="s">
        <v>129</v>
      </c>
      <c r="C114" s="81"/>
      <c r="D114" s="82"/>
      <c r="E114" s="82"/>
      <c r="F114" s="80">
        <f>F109+F110+F111+F112+F113</f>
        <v>1115000</v>
      </c>
    </row>
    <row r="115" spans="2:6" ht="15.75" x14ac:dyDescent="0.25">
      <c r="B115" s="65" t="s">
        <v>138</v>
      </c>
      <c r="C115" s="81"/>
      <c r="D115" s="82"/>
      <c r="E115" s="82"/>
      <c r="F115" s="80">
        <f>F108+F114</f>
        <v>3463320</v>
      </c>
    </row>
    <row r="116" spans="2:6" ht="15.75" x14ac:dyDescent="0.25">
      <c r="B116" s="93" t="s">
        <v>139</v>
      </c>
      <c r="C116" s="39"/>
      <c r="D116" s="39"/>
      <c r="E116" s="39"/>
      <c r="F116" s="108">
        <f>F115/1000</f>
        <v>3463.32</v>
      </c>
    </row>
    <row r="117" spans="2:6" ht="15.75" x14ac:dyDescent="0.25">
      <c r="B117" s="65" t="s">
        <v>140</v>
      </c>
      <c r="C117" s="31"/>
      <c r="D117" s="31"/>
      <c r="E117" s="31"/>
      <c r="F117" s="80">
        <f>F116*E10</f>
        <v>749081.4828</v>
      </c>
    </row>
    <row r="119" spans="2:6" ht="15.75" x14ac:dyDescent="0.25">
      <c r="B119" s="86" t="s">
        <v>150</v>
      </c>
      <c r="C119" s="87"/>
      <c r="D119" s="88"/>
      <c r="E119" s="89"/>
      <c r="F119" s="90"/>
    </row>
    <row r="120" spans="2:6" ht="15.75" x14ac:dyDescent="0.25">
      <c r="B120" s="91" t="s">
        <v>209</v>
      </c>
      <c r="C120" s="9"/>
      <c r="D120" s="10"/>
      <c r="E120" s="39"/>
      <c r="F120" s="109"/>
    </row>
    <row r="121" spans="2:6" ht="15.75" x14ac:dyDescent="0.25">
      <c r="B121" s="93" t="s">
        <v>151</v>
      </c>
      <c r="C121" s="13" t="s">
        <v>62</v>
      </c>
      <c r="D121" s="132">
        <v>4200</v>
      </c>
      <c r="E121" s="16">
        <v>76</v>
      </c>
      <c r="F121" s="92">
        <f>D121*E121</f>
        <v>319200</v>
      </c>
    </row>
    <row r="122" spans="2:6" ht="15.75" x14ac:dyDescent="0.25">
      <c r="B122" s="93" t="s">
        <v>142</v>
      </c>
      <c r="C122" s="18" t="s">
        <v>62</v>
      </c>
      <c r="D122" s="132">
        <v>20825</v>
      </c>
      <c r="E122" s="16">
        <v>10</v>
      </c>
      <c r="F122" s="92">
        <f t="shared" ref="F122:F123" si="5">D122*E122</f>
        <v>208250</v>
      </c>
    </row>
    <row r="123" spans="2:6" ht="15.75" x14ac:dyDescent="0.25">
      <c r="B123" s="93" t="s">
        <v>143</v>
      </c>
      <c r="C123" s="18" t="s">
        <v>62</v>
      </c>
      <c r="D123" s="132">
        <v>17255</v>
      </c>
      <c r="E123" s="16">
        <v>4</v>
      </c>
      <c r="F123" s="92">
        <f t="shared" si="5"/>
        <v>69020</v>
      </c>
    </row>
    <row r="124" spans="2:6" ht="15.75" x14ac:dyDescent="0.25">
      <c r="B124" s="93" t="s">
        <v>149</v>
      </c>
      <c r="C124" s="18" t="s">
        <v>62</v>
      </c>
      <c r="D124" s="132">
        <v>5500000</v>
      </c>
      <c r="E124" s="113">
        <v>4.7E-2</v>
      </c>
      <c r="F124" s="92">
        <f>D124*E124</f>
        <v>258500</v>
      </c>
    </row>
    <row r="125" spans="2:6" ht="15.75" x14ac:dyDescent="0.25">
      <c r="B125" s="93" t="s">
        <v>166</v>
      </c>
      <c r="C125" s="18" t="s">
        <v>144</v>
      </c>
      <c r="D125" s="132">
        <v>200</v>
      </c>
      <c r="E125" s="16">
        <v>3000</v>
      </c>
      <c r="F125" s="92">
        <f t="shared" ref="F125:F128" si="6">D125*E125</f>
        <v>600000</v>
      </c>
    </row>
    <row r="126" spans="2:6" ht="15.75" x14ac:dyDescent="0.25">
      <c r="B126" s="93" t="s">
        <v>145</v>
      </c>
      <c r="C126" s="18" t="s">
        <v>62</v>
      </c>
      <c r="D126" s="132">
        <v>800</v>
      </c>
      <c r="E126" s="16">
        <v>12</v>
      </c>
      <c r="F126" s="92">
        <f t="shared" si="6"/>
        <v>9600</v>
      </c>
    </row>
    <row r="127" spans="2:6" ht="15.75" x14ac:dyDescent="0.25">
      <c r="B127" s="93" t="s">
        <v>152</v>
      </c>
      <c r="C127" s="18" t="s">
        <v>62</v>
      </c>
      <c r="D127" s="132">
        <v>900</v>
      </c>
      <c r="E127" s="16">
        <v>255</v>
      </c>
      <c r="F127" s="92">
        <f t="shared" si="6"/>
        <v>229500</v>
      </c>
    </row>
    <row r="128" spans="2:6" ht="15.75" x14ac:dyDescent="0.25">
      <c r="B128" s="93" t="s">
        <v>22</v>
      </c>
      <c r="C128" s="18" t="s">
        <v>3</v>
      </c>
      <c r="D128" s="132">
        <v>56800</v>
      </c>
      <c r="E128" s="16">
        <v>4</v>
      </c>
      <c r="F128" s="92">
        <f t="shared" si="6"/>
        <v>227200</v>
      </c>
    </row>
    <row r="129" spans="2:6" ht="15.75" x14ac:dyDescent="0.25">
      <c r="B129" s="65" t="s">
        <v>129</v>
      </c>
      <c r="C129" s="81"/>
      <c r="D129" s="82"/>
      <c r="E129" s="82"/>
      <c r="F129" s="80">
        <f>SUM(F121:F128)</f>
        <v>1921270</v>
      </c>
    </row>
    <row r="130" spans="2:6" ht="15.75" x14ac:dyDescent="0.25">
      <c r="B130" s="93" t="s">
        <v>131</v>
      </c>
      <c r="C130" s="15" t="s">
        <v>62</v>
      </c>
      <c r="D130" s="132">
        <v>4000</v>
      </c>
      <c r="E130" s="15">
        <v>89</v>
      </c>
      <c r="F130" s="92">
        <f>D130*E130</f>
        <v>356000</v>
      </c>
    </row>
    <row r="131" spans="2:6" ht="15.75" x14ac:dyDescent="0.25">
      <c r="B131" s="93" t="s">
        <v>161</v>
      </c>
      <c r="C131" s="15" t="s">
        <v>3</v>
      </c>
      <c r="D131" s="132">
        <v>45000</v>
      </c>
      <c r="E131" s="15">
        <v>1</v>
      </c>
      <c r="F131" s="92">
        <f>D131*E131</f>
        <v>45000</v>
      </c>
    </row>
    <row r="132" spans="2:6" ht="15.75" x14ac:dyDescent="0.25">
      <c r="B132" s="93" t="s">
        <v>132</v>
      </c>
      <c r="C132" s="15" t="s">
        <v>136</v>
      </c>
      <c r="D132" s="132">
        <v>600000</v>
      </c>
      <c r="E132" s="15">
        <v>1</v>
      </c>
      <c r="F132" s="92">
        <f>D132*E132</f>
        <v>600000</v>
      </c>
    </row>
    <row r="133" spans="2:6" ht="15.75" x14ac:dyDescent="0.25">
      <c r="B133" s="93" t="s">
        <v>32</v>
      </c>
      <c r="C133" s="15" t="s">
        <v>3</v>
      </c>
      <c r="D133" s="132">
        <f>'MANO DE OBRA'!B11</f>
        <v>45000</v>
      </c>
      <c r="E133" s="15">
        <v>2</v>
      </c>
      <c r="F133" s="92">
        <f>D133*E133</f>
        <v>90000</v>
      </c>
    </row>
    <row r="134" spans="2:6" ht="15.75" x14ac:dyDescent="0.25">
      <c r="B134" s="93" t="s">
        <v>155</v>
      </c>
      <c r="C134" s="15" t="s">
        <v>156</v>
      </c>
      <c r="D134" s="132">
        <v>80000</v>
      </c>
      <c r="E134" s="114">
        <v>0.3</v>
      </c>
      <c r="F134" s="92">
        <f>D134*E134</f>
        <v>24000</v>
      </c>
    </row>
    <row r="135" spans="2:6" ht="15.75" x14ac:dyDescent="0.25">
      <c r="B135" s="65" t="s">
        <v>129</v>
      </c>
      <c r="C135" s="81"/>
      <c r="D135" s="82"/>
      <c r="E135" s="82"/>
      <c r="F135" s="80">
        <f>F130+F131+F132+F133+F134</f>
        <v>1115000</v>
      </c>
    </row>
    <row r="136" spans="2:6" ht="15.75" x14ac:dyDescent="0.25">
      <c r="B136" s="65" t="s">
        <v>138</v>
      </c>
      <c r="C136" s="81"/>
      <c r="D136" s="82"/>
      <c r="E136" s="82"/>
      <c r="F136" s="80">
        <f>F129+F135</f>
        <v>3036270</v>
      </c>
    </row>
    <row r="137" spans="2:6" ht="15.75" x14ac:dyDescent="0.25">
      <c r="B137" s="93" t="s">
        <v>139</v>
      </c>
      <c r="C137" s="39"/>
      <c r="D137" s="39"/>
      <c r="E137" s="39"/>
      <c r="F137" s="108">
        <f>F136/1000</f>
        <v>3036.27</v>
      </c>
    </row>
    <row r="138" spans="2:6" ht="15.75" x14ac:dyDescent="0.25">
      <c r="B138" s="65" t="s">
        <v>140</v>
      </c>
      <c r="C138" s="31"/>
      <c r="D138" s="31"/>
      <c r="E138" s="31"/>
      <c r="F138" s="80">
        <f>F137*E10</f>
        <v>656714.83829999994</v>
      </c>
    </row>
  </sheetData>
  <pageMargins left="0.7" right="0.7" top="0.75" bottom="0.75" header="0.3" footer="0.3"/>
  <ignoredErrors>
    <ignoredError sqref="F47" formula="1"/>
  </ignoredError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F3833-95E9-4E92-86D3-1F1F45BD553E}">
  <dimension ref="A1:G77"/>
  <sheetViews>
    <sheetView topLeftCell="A70" workbookViewId="0">
      <selection activeCell="I79" sqref="I79"/>
    </sheetView>
  </sheetViews>
  <sheetFormatPr baseColWidth="10" defaultRowHeight="15" x14ac:dyDescent="0.25"/>
  <cols>
    <col min="2" max="2" width="58.28515625" customWidth="1"/>
    <col min="3" max="3" width="10.42578125" customWidth="1"/>
    <col min="4" max="4" width="12.7109375" customWidth="1"/>
    <col min="5" max="5" width="13.5703125" bestFit="1" customWidth="1"/>
    <col min="6" max="6" width="13.28515625" bestFit="1" customWidth="1"/>
  </cols>
  <sheetData>
    <row r="1" spans="1:7" ht="23.25" x14ac:dyDescent="0.35">
      <c r="A1" s="46"/>
      <c r="B1" s="43" t="s">
        <v>42</v>
      </c>
      <c r="C1" s="44"/>
      <c r="D1" s="44"/>
      <c r="E1" s="44"/>
      <c r="F1" s="44"/>
    </row>
    <row r="2" spans="1:7" ht="15.75" x14ac:dyDescent="0.25">
      <c r="B2" s="67"/>
      <c r="C2" s="67"/>
      <c r="D2" s="68"/>
    </row>
    <row r="3" spans="1:7" ht="15.75" x14ac:dyDescent="0.25">
      <c r="B3" s="86" t="s">
        <v>200</v>
      </c>
      <c r="C3" s="38"/>
      <c r="D3" s="38"/>
      <c r="E3" s="38"/>
      <c r="F3" s="64"/>
    </row>
    <row r="4" spans="1:7" ht="15.75" x14ac:dyDescent="0.25">
      <c r="B4" s="86" t="s">
        <v>37</v>
      </c>
      <c r="C4" s="117"/>
      <c r="D4" s="68" t="s">
        <v>168</v>
      </c>
      <c r="E4" s="89" t="s">
        <v>0</v>
      </c>
      <c r="F4" s="90"/>
    </row>
    <row r="5" spans="1:7" ht="15.75" x14ac:dyDescent="0.25">
      <c r="B5" s="93" t="s">
        <v>187</v>
      </c>
      <c r="C5" s="13" t="s">
        <v>174</v>
      </c>
      <c r="D5" s="132">
        <v>877632.34750198305</v>
      </c>
      <c r="E5" s="16">
        <v>1</v>
      </c>
      <c r="F5" s="92">
        <f>D5*E5</f>
        <v>877632.34750198305</v>
      </c>
    </row>
    <row r="6" spans="1:7" ht="15.75" x14ac:dyDescent="0.25">
      <c r="B6" s="93" t="s">
        <v>188</v>
      </c>
      <c r="C6" s="13" t="s">
        <v>174</v>
      </c>
      <c r="D6" s="132">
        <v>9234.2867599324618</v>
      </c>
      <c r="E6" s="16">
        <v>1</v>
      </c>
      <c r="F6" s="92">
        <f t="shared" ref="F6:F13" si="0">D6*E6</f>
        <v>9234.2867599324618</v>
      </c>
    </row>
    <row r="7" spans="1:7" ht="15.75" x14ac:dyDescent="0.25">
      <c r="B7" s="93" t="s">
        <v>189</v>
      </c>
      <c r="C7" s="13" t="s">
        <v>174</v>
      </c>
      <c r="D7" s="132">
        <v>13240.713722326433</v>
      </c>
      <c r="E7" s="16">
        <v>1</v>
      </c>
      <c r="F7" s="92">
        <f t="shared" si="0"/>
        <v>13240.713722326433</v>
      </c>
    </row>
    <row r="8" spans="1:7" ht="15.75" x14ac:dyDescent="0.25">
      <c r="B8" s="93" t="s">
        <v>190</v>
      </c>
      <c r="C8" s="13" t="s">
        <v>174</v>
      </c>
      <c r="D8" s="132">
        <v>50000</v>
      </c>
      <c r="E8" s="16">
        <v>1</v>
      </c>
      <c r="F8" s="92">
        <f t="shared" si="0"/>
        <v>50000</v>
      </c>
    </row>
    <row r="9" spans="1:7" ht="15.75" x14ac:dyDescent="0.25">
      <c r="B9" s="93" t="s">
        <v>191</v>
      </c>
      <c r="C9" s="13" t="s">
        <v>174</v>
      </c>
      <c r="D9" s="132">
        <v>50000</v>
      </c>
      <c r="E9" s="16">
        <v>1</v>
      </c>
      <c r="F9" s="92">
        <f t="shared" si="0"/>
        <v>50000</v>
      </c>
    </row>
    <row r="10" spans="1:7" ht="15.75" x14ac:dyDescent="0.25">
      <c r="B10" s="93" t="s">
        <v>192</v>
      </c>
      <c r="C10" s="13" t="s">
        <v>174</v>
      </c>
      <c r="D10" s="132">
        <v>50000</v>
      </c>
      <c r="E10" s="16">
        <v>1</v>
      </c>
      <c r="F10" s="92">
        <f t="shared" si="0"/>
        <v>50000</v>
      </c>
    </row>
    <row r="11" spans="1:7" ht="15.75" x14ac:dyDescent="0.25">
      <c r="B11" s="93" t="s">
        <v>193</v>
      </c>
      <c r="C11" s="13" t="s">
        <v>174</v>
      </c>
      <c r="D11" s="132">
        <v>38067.051951688496</v>
      </c>
      <c r="E11" s="16">
        <v>1</v>
      </c>
      <c r="F11" s="92">
        <f t="shared" si="0"/>
        <v>38067.051951688496</v>
      </c>
    </row>
    <row r="12" spans="1:7" ht="15.75" x14ac:dyDescent="0.25">
      <c r="B12" s="93" t="s">
        <v>194</v>
      </c>
      <c r="C12" s="13" t="s">
        <v>174</v>
      </c>
      <c r="D12" s="132">
        <v>38067.051951688496</v>
      </c>
      <c r="E12" s="16">
        <v>1</v>
      </c>
      <c r="F12" s="92">
        <f t="shared" si="0"/>
        <v>38067.051951688496</v>
      </c>
    </row>
    <row r="13" spans="1:7" ht="15.75" x14ac:dyDescent="0.25">
      <c r="B13" s="93" t="s">
        <v>195</v>
      </c>
      <c r="C13" s="13" t="s">
        <v>174</v>
      </c>
      <c r="D13" s="132">
        <v>3750000</v>
      </c>
      <c r="E13" s="16">
        <v>1</v>
      </c>
      <c r="F13" s="92">
        <f t="shared" si="0"/>
        <v>3750000</v>
      </c>
    </row>
    <row r="14" spans="1:7" ht="15.75" x14ac:dyDescent="0.25">
      <c r="B14" s="65" t="s">
        <v>196</v>
      </c>
      <c r="C14" s="31"/>
      <c r="D14" s="31"/>
      <c r="E14" s="31"/>
      <c r="F14" s="80">
        <f>SUM(F5:F13)</f>
        <v>4876241.4518876188</v>
      </c>
    </row>
    <row r="15" spans="1:7" ht="15.75" x14ac:dyDescent="0.25">
      <c r="A15" s="39"/>
      <c r="B15" s="7"/>
      <c r="C15" s="7"/>
      <c r="D15" s="7"/>
      <c r="E15" s="7"/>
      <c r="F15" s="58"/>
      <c r="G15" s="39"/>
    </row>
    <row r="17" spans="2:6" ht="15.75" x14ac:dyDescent="0.25">
      <c r="B17" s="86" t="s">
        <v>201</v>
      </c>
      <c r="C17" s="38"/>
      <c r="D17" s="38"/>
      <c r="E17" s="38"/>
      <c r="F17" s="64"/>
    </row>
    <row r="18" spans="2:6" ht="15.75" x14ac:dyDescent="0.25">
      <c r="B18" s="86" t="s">
        <v>37</v>
      </c>
      <c r="C18" s="117"/>
      <c r="D18" s="68" t="s">
        <v>168</v>
      </c>
      <c r="E18" s="89" t="s">
        <v>0</v>
      </c>
      <c r="F18" s="90"/>
    </row>
    <row r="19" spans="2:6" ht="15.75" x14ac:dyDescent="0.25">
      <c r="B19" s="93" t="s">
        <v>187</v>
      </c>
      <c r="C19" s="13" t="s">
        <v>174</v>
      </c>
      <c r="D19" s="132">
        <v>877632.34750198305</v>
      </c>
      <c r="E19" s="16">
        <v>1</v>
      </c>
      <c r="F19" s="92">
        <f>D19*E19</f>
        <v>877632.34750198305</v>
      </c>
    </row>
    <row r="20" spans="2:6" ht="15.75" x14ac:dyDescent="0.25">
      <c r="B20" s="93" t="s">
        <v>188</v>
      </c>
      <c r="C20" s="13" t="s">
        <v>174</v>
      </c>
      <c r="D20" s="132">
        <v>9234.2867599324618</v>
      </c>
      <c r="E20" s="16">
        <v>1</v>
      </c>
      <c r="F20" s="92">
        <f t="shared" ref="F20:F29" si="1">D20*E20</f>
        <v>9234.2867599324618</v>
      </c>
    </row>
    <row r="21" spans="2:6" ht="15.75" x14ac:dyDescent="0.25">
      <c r="B21" s="93" t="s">
        <v>189</v>
      </c>
      <c r="C21" s="13" t="s">
        <v>174</v>
      </c>
      <c r="D21" s="132">
        <v>13240.713722326433</v>
      </c>
      <c r="E21" s="16">
        <v>1</v>
      </c>
      <c r="F21" s="92">
        <f t="shared" si="1"/>
        <v>13240.713722326433</v>
      </c>
    </row>
    <row r="22" spans="2:6" ht="15.75" x14ac:dyDescent="0.25">
      <c r="B22" s="93" t="s">
        <v>190</v>
      </c>
      <c r="C22" s="13" t="s">
        <v>174</v>
      </c>
      <c r="D22" s="132">
        <v>50000</v>
      </c>
      <c r="E22" s="16">
        <v>1</v>
      </c>
      <c r="F22" s="92">
        <f t="shared" si="1"/>
        <v>50000</v>
      </c>
    </row>
    <row r="23" spans="2:6" ht="15.75" x14ac:dyDescent="0.25">
      <c r="B23" s="93" t="s">
        <v>191</v>
      </c>
      <c r="C23" s="13" t="s">
        <v>174</v>
      </c>
      <c r="D23" s="132">
        <v>50000</v>
      </c>
      <c r="E23" s="16">
        <v>1</v>
      </c>
      <c r="F23" s="92">
        <f t="shared" si="1"/>
        <v>50000</v>
      </c>
    </row>
    <row r="24" spans="2:6" ht="15.75" x14ac:dyDescent="0.25">
      <c r="B24" s="93" t="s">
        <v>192</v>
      </c>
      <c r="C24" s="13" t="s">
        <v>174</v>
      </c>
      <c r="D24" s="132">
        <v>50000</v>
      </c>
      <c r="E24" s="16">
        <v>1</v>
      </c>
      <c r="F24" s="92">
        <f t="shared" si="1"/>
        <v>50000</v>
      </c>
    </row>
    <row r="25" spans="2:6" ht="15.75" x14ac:dyDescent="0.25">
      <c r="B25" s="93" t="s">
        <v>197</v>
      </c>
      <c r="C25" s="13" t="s">
        <v>174</v>
      </c>
      <c r="D25" s="132">
        <v>38067.051951688496</v>
      </c>
      <c r="E25" s="16">
        <v>1</v>
      </c>
      <c r="F25" s="92">
        <f t="shared" si="1"/>
        <v>38067.051951688496</v>
      </c>
    </row>
    <row r="26" spans="2:6" ht="15.75" x14ac:dyDescent="0.25">
      <c r="B26" s="93" t="s">
        <v>198</v>
      </c>
      <c r="C26" s="13" t="s">
        <v>174</v>
      </c>
      <c r="D26" s="132">
        <v>38067.051951688496</v>
      </c>
      <c r="E26" s="16">
        <v>1</v>
      </c>
      <c r="F26" s="92">
        <f t="shared" si="1"/>
        <v>38067.051951688496</v>
      </c>
    </row>
    <row r="27" spans="2:6" ht="15.75" x14ac:dyDescent="0.25">
      <c r="B27" s="93" t="s">
        <v>193</v>
      </c>
      <c r="C27" s="13" t="s">
        <v>174</v>
      </c>
      <c r="D27" s="132">
        <v>38067.051951688496</v>
      </c>
      <c r="E27" s="16">
        <v>1</v>
      </c>
      <c r="F27" s="92">
        <f t="shared" si="1"/>
        <v>38067.051951688496</v>
      </c>
    </row>
    <row r="28" spans="2:6" ht="15.75" x14ac:dyDescent="0.25">
      <c r="B28" s="93" t="s">
        <v>194</v>
      </c>
      <c r="C28" s="13" t="s">
        <v>174</v>
      </c>
      <c r="D28" s="132">
        <v>38067.051951688496</v>
      </c>
      <c r="E28" s="16">
        <v>1</v>
      </c>
      <c r="F28" s="92">
        <f t="shared" si="1"/>
        <v>38067.051951688496</v>
      </c>
    </row>
    <row r="29" spans="2:6" ht="15.75" x14ac:dyDescent="0.25">
      <c r="B29" s="93" t="s">
        <v>199</v>
      </c>
      <c r="C29" s="13" t="s">
        <v>174</v>
      </c>
      <c r="D29" s="132">
        <v>450000</v>
      </c>
      <c r="E29" s="16">
        <v>1</v>
      </c>
      <c r="F29" s="92">
        <f t="shared" si="1"/>
        <v>450000</v>
      </c>
    </row>
    <row r="30" spans="2:6" ht="15.75" x14ac:dyDescent="0.25">
      <c r="B30" s="65" t="s">
        <v>196</v>
      </c>
      <c r="C30" s="31"/>
      <c r="D30" s="31"/>
      <c r="E30" s="31"/>
      <c r="F30" s="80">
        <f>SUM(F19:F29)</f>
        <v>1652375.5557909957</v>
      </c>
    </row>
    <row r="33" spans="2:6" ht="15.75" x14ac:dyDescent="0.25">
      <c r="B33" s="86" t="s">
        <v>202</v>
      </c>
      <c r="C33" s="38"/>
      <c r="D33" s="38"/>
      <c r="E33" s="38"/>
      <c r="F33" s="64"/>
    </row>
    <row r="34" spans="2:6" ht="15.75" x14ac:dyDescent="0.25">
      <c r="B34" s="86" t="s">
        <v>37</v>
      </c>
      <c r="C34" s="117"/>
      <c r="D34" s="68" t="s">
        <v>168</v>
      </c>
      <c r="E34" s="89" t="s">
        <v>0</v>
      </c>
      <c r="F34" s="90"/>
    </row>
    <row r="35" spans="2:6" ht="15.75" x14ac:dyDescent="0.25">
      <c r="B35" s="93" t="s">
        <v>187</v>
      </c>
      <c r="C35" s="13" t="s">
        <v>174</v>
      </c>
      <c r="D35" s="132">
        <v>877632.34750198305</v>
      </c>
      <c r="E35" s="16">
        <v>1</v>
      </c>
      <c r="F35" s="92">
        <f>D35*E35</f>
        <v>877632.34750198305</v>
      </c>
    </row>
    <row r="36" spans="2:6" ht="15.75" x14ac:dyDescent="0.25">
      <c r="B36" s="93" t="s">
        <v>188</v>
      </c>
      <c r="C36" s="13" t="s">
        <v>174</v>
      </c>
      <c r="D36" s="132">
        <v>9234.2867599324618</v>
      </c>
      <c r="E36" s="16">
        <v>1</v>
      </c>
      <c r="F36" s="92">
        <f t="shared" ref="F36:F46" si="2">D36*E36</f>
        <v>9234.2867599324618</v>
      </c>
    </row>
    <row r="37" spans="2:6" ht="15.75" x14ac:dyDescent="0.25">
      <c r="B37" s="93" t="s">
        <v>204</v>
      </c>
      <c r="C37" s="13" t="s">
        <v>174</v>
      </c>
      <c r="D37" s="132">
        <v>13240.713722326433</v>
      </c>
      <c r="E37" s="16">
        <v>1</v>
      </c>
      <c r="F37" s="92">
        <f t="shared" si="2"/>
        <v>13240.713722326433</v>
      </c>
    </row>
    <row r="38" spans="2:6" ht="15.75" x14ac:dyDescent="0.25">
      <c r="B38" s="93" t="s">
        <v>190</v>
      </c>
      <c r="C38" s="13" t="s">
        <v>174</v>
      </c>
      <c r="D38" s="132">
        <v>50000</v>
      </c>
      <c r="E38" s="16">
        <v>1</v>
      </c>
      <c r="F38" s="92">
        <f t="shared" si="2"/>
        <v>50000</v>
      </c>
    </row>
    <row r="39" spans="2:6" ht="15.75" x14ac:dyDescent="0.25">
      <c r="B39" s="93" t="s">
        <v>191</v>
      </c>
      <c r="C39" s="13" t="s">
        <v>174</v>
      </c>
      <c r="D39" s="132">
        <v>50000</v>
      </c>
      <c r="E39" s="16">
        <v>1</v>
      </c>
      <c r="F39" s="92">
        <f t="shared" si="2"/>
        <v>50000</v>
      </c>
    </row>
    <row r="40" spans="2:6" ht="15.75" x14ac:dyDescent="0.25">
      <c r="B40" s="93" t="s">
        <v>192</v>
      </c>
      <c r="C40" s="13" t="s">
        <v>174</v>
      </c>
      <c r="D40" s="132">
        <v>50000</v>
      </c>
      <c r="E40" s="16">
        <v>1</v>
      </c>
      <c r="F40" s="92">
        <f t="shared" si="2"/>
        <v>50000</v>
      </c>
    </row>
    <row r="41" spans="2:6" ht="15.75" x14ac:dyDescent="0.25">
      <c r="B41" s="93" t="s">
        <v>197</v>
      </c>
      <c r="C41" s="13" t="s">
        <v>174</v>
      </c>
      <c r="D41" s="132">
        <v>38067.051951688496</v>
      </c>
      <c r="E41" s="16">
        <v>1</v>
      </c>
      <c r="F41" s="92">
        <f t="shared" si="2"/>
        <v>38067.051951688496</v>
      </c>
    </row>
    <row r="42" spans="2:6" ht="15.75" x14ac:dyDescent="0.25">
      <c r="B42" s="93" t="s">
        <v>198</v>
      </c>
      <c r="C42" s="13" t="s">
        <v>174</v>
      </c>
      <c r="D42" s="132">
        <v>38067.051951688496</v>
      </c>
      <c r="E42" s="16">
        <v>1</v>
      </c>
      <c r="F42" s="92">
        <f t="shared" si="2"/>
        <v>38067.051951688496</v>
      </c>
    </row>
    <row r="43" spans="2:6" ht="15.75" x14ac:dyDescent="0.25">
      <c r="B43" s="93" t="s">
        <v>193</v>
      </c>
      <c r="C43" s="13" t="s">
        <v>174</v>
      </c>
      <c r="D43" s="132">
        <v>38067.051951688496</v>
      </c>
      <c r="E43" s="16">
        <v>1</v>
      </c>
      <c r="F43" s="92">
        <f>D44*E43</f>
        <v>38067.051951688496</v>
      </c>
    </row>
    <row r="44" spans="2:6" ht="15.75" x14ac:dyDescent="0.25">
      <c r="B44" s="93" t="s">
        <v>194</v>
      </c>
      <c r="C44" s="13" t="s">
        <v>174</v>
      </c>
      <c r="D44" s="132">
        <v>38067.051951688496</v>
      </c>
      <c r="E44" s="16">
        <v>1</v>
      </c>
      <c r="F44" s="92">
        <f>D45*E44</f>
        <v>450000</v>
      </c>
    </row>
    <row r="45" spans="2:6" ht="15.75" x14ac:dyDescent="0.25">
      <c r="B45" s="93" t="s">
        <v>199</v>
      </c>
      <c r="C45" s="13" t="s">
        <v>174</v>
      </c>
      <c r="D45" s="132">
        <v>450000</v>
      </c>
      <c r="E45" s="16">
        <v>1</v>
      </c>
      <c r="F45" s="92">
        <f t="shared" si="2"/>
        <v>450000</v>
      </c>
    </row>
    <row r="46" spans="2:6" ht="15.75" x14ac:dyDescent="0.25">
      <c r="B46" s="93" t="s">
        <v>203</v>
      </c>
      <c r="C46" s="13" t="s">
        <v>174</v>
      </c>
      <c r="D46" s="132">
        <v>200000</v>
      </c>
      <c r="E46" s="16">
        <v>1</v>
      </c>
      <c r="F46" s="92">
        <f t="shared" si="2"/>
        <v>200000</v>
      </c>
    </row>
    <row r="47" spans="2:6" ht="15.75" x14ac:dyDescent="0.25">
      <c r="B47" s="65" t="s">
        <v>196</v>
      </c>
      <c r="C47" s="31"/>
      <c r="D47" s="31"/>
      <c r="E47" s="31"/>
      <c r="F47" s="80">
        <f>SUM(F35:F46)</f>
        <v>2264308.5038393075</v>
      </c>
    </row>
    <row r="50" spans="2:6" ht="15.75" x14ac:dyDescent="0.25">
      <c r="B50" s="86" t="s">
        <v>205</v>
      </c>
      <c r="C50" s="38"/>
      <c r="D50" s="38"/>
      <c r="E50" s="38"/>
      <c r="F50" s="64"/>
    </row>
    <row r="51" spans="2:6" ht="15.75" x14ac:dyDescent="0.25">
      <c r="B51" s="86" t="s">
        <v>37</v>
      </c>
      <c r="C51" s="117"/>
      <c r="D51" s="68" t="s">
        <v>168</v>
      </c>
      <c r="E51" s="89" t="s">
        <v>0</v>
      </c>
      <c r="F51" s="90"/>
    </row>
    <row r="52" spans="2:6" ht="15.75" x14ac:dyDescent="0.25">
      <c r="B52" s="93" t="s">
        <v>187</v>
      </c>
      <c r="C52" s="13" t="s">
        <v>174</v>
      </c>
      <c r="D52" s="132">
        <v>877632.34750198305</v>
      </c>
      <c r="E52" s="16">
        <v>1</v>
      </c>
      <c r="F52" s="92">
        <f>D52*E52</f>
        <v>877632.34750198305</v>
      </c>
    </row>
    <row r="53" spans="2:6" ht="15.75" x14ac:dyDescent="0.25">
      <c r="B53" s="93" t="s">
        <v>188</v>
      </c>
      <c r="C53" s="13" t="s">
        <v>174</v>
      </c>
      <c r="D53" s="132">
        <v>9234.2867599324618</v>
      </c>
      <c r="E53" s="16">
        <v>1</v>
      </c>
      <c r="F53" s="92">
        <f t="shared" ref="F53:F61" si="3">D53*E53</f>
        <v>9234.2867599324618</v>
      </c>
    </row>
    <row r="54" spans="2:6" ht="15.75" x14ac:dyDescent="0.25">
      <c r="B54" s="93" t="s">
        <v>189</v>
      </c>
      <c r="C54" s="13" t="s">
        <v>174</v>
      </c>
      <c r="D54" s="132">
        <v>13240.713722326433</v>
      </c>
      <c r="E54" s="16">
        <v>1</v>
      </c>
      <c r="F54" s="92">
        <f t="shared" si="3"/>
        <v>13240.713722326433</v>
      </c>
    </row>
    <row r="55" spans="2:6" ht="15.75" x14ac:dyDescent="0.25">
      <c r="B55" s="93" t="s">
        <v>190</v>
      </c>
      <c r="C55" s="13" t="s">
        <v>174</v>
      </c>
      <c r="D55" s="132">
        <v>50000</v>
      </c>
      <c r="E55" s="16">
        <v>1</v>
      </c>
      <c r="F55" s="92">
        <f t="shared" si="3"/>
        <v>50000</v>
      </c>
    </row>
    <row r="56" spans="2:6" ht="15.75" x14ac:dyDescent="0.25">
      <c r="B56" s="93" t="s">
        <v>191</v>
      </c>
      <c r="C56" s="13" t="s">
        <v>174</v>
      </c>
      <c r="D56" s="132">
        <v>50000</v>
      </c>
      <c r="E56" s="16">
        <v>1</v>
      </c>
      <c r="F56" s="92">
        <f t="shared" si="3"/>
        <v>50000</v>
      </c>
    </row>
    <row r="57" spans="2:6" ht="15.75" x14ac:dyDescent="0.25">
      <c r="B57" s="93" t="s">
        <v>192</v>
      </c>
      <c r="C57" s="13" t="s">
        <v>174</v>
      </c>
      <c r="D57" s="132">
        <v>50000</v>
      </c>
      <c r="E57" s="16">
        <v>1</v>
      </c>
      <c r="F57" s="92">
        <f t="shared" si="3"/>
        <v>50000</v>
      </c>
    </row>
    <row r="58" spans="2:6" ht="15.75" x14ac:dyDescent="0.25">
      <c r="B58" s="93" t="s">
        <v>197</v>
      </c>
      <c r="C58" s="13" t="s">
        <v>174</v>
      </c>
      <c r="D58" s="132">
        <v>38067.051951688496</v>
      </c>
      <c r="E58" s="16">
        <v>1</v>
      </c>
      <c r="F58" s="92">
        <f t="shared" si="3"/>
        <v>38067.051951688496</v>
      </c>
    </row>
    <row r="59" spans="2:6" ht="15.75" x14ac:dyDescent="0.25">
      <c r="B59" s="93" t="s">
        <v>198</v>
      </c>
      <c r="C59" s="13" t="s">
        <v>174</v>
      </c>
      <c r="D59" s="132">
        <v>38067.051951688496</v>
      </c>
      <c r="E59" s="16">
        <v>1</v>
      </c>
      <c r="F59" s="92">
        <f t="shared" si="3"/>
        <v>38067.051951688496</v>
      </c>
    </row>
    <row r="60" spans="2:6" ht="15.75" x14ac:dyDescent="0.25">
      <c r="B60" s="93" t="s">
        <v>193</v>
      </c>
      <c r="C60" s="13" t="s">
        <v>174</v>
      </c>
      <c r="D60" s="132">
        <v>38067.051951688496</v>
      </c>
      <c r="E60" s="16">
        <v>1</v>
      </c>
      <c r="F60" s="92">
        <f t="shared" si="3"/>
        <v>38067.051951688496</v>
      </c>
    </row>
    <row r="61" spans="2:6" ht="15.75" x14ac:dyDescent="0.25">
      <c r="B61" s="93" t="s">
        <v>194</v>
      </c>
      <c r="C61" s="13" t="s">
        <v>174</v>
      </c>
      <c r="D61" s="132">
        <v>38067.051951688496</v>
      </c>
      <c r="E61" s="16">
        <v>1</v>
      </c>
      <c r="F61" s="92">
        <f t="shared" si="3"/>
        <v>38067.051951688496</v>
      </c>
    </row>
    <row r="62" spans="2:6" ht="15.75" x14ac:dyDescent="0.25">
      <c r="B62" s="93" t="s">
        <v>206</v>
      </c>
      <c r="C62" s="13" t="s">
        <v>174</v>
      </c>
      <c r="D62" s="132">
        <v>4100000</v>
      </c>
      <c r="E62" s="16">
        <v>1</v>
      </c>
      <c r="F62" s="92">
        <f t="shared" ref="F62" si="4">D62*E62</f>
        <v>4100000</v>
      </c>
    </row>
    <row r="63" spans="2:6" ht="15.75" x14ac:dyDescent="0.25">
      <c r="B63" s="65" t="s">
        <v>196</v>
      </c>
      <c r="C63" s="31"/>
      <c r="D63" s="31"/>
      <c r="E63" s="31"/>
      <c r="F63" s="80">
        <f>SUM(F52:F62)</f>
        <v>5302375.5557909962</v>
      </c>
    </row>
    <row r="66" spans="2:6" ht="15.75" x14ac:dyDescent="0.25">
      <c r="B66" s="86" t="s">
        <v>207</v>
      </c>
      <c r="C66" s="38"/>
      <c r="D66" s="38"/>
      <c r="E66" s="38"/>
      <c r="F66" s="64"/>
    </row>
    <row r="67" spans="2:6" ht="15.75" x14ac:dyDescent="0.25">
      <c r="B67" s="86" t="s">
        <v>37</v>
      </c>
      <c r="C67" s="117"/>
      <c r="D67" s="68" t="s">
        <v>168</v>
      </c>
      <c r="E67" s="89" t="s">
        <v>0</v>
      </c>
      <c r="F67" s="90"/>
    </row>
    <row r="68" spans="2:6" ht="15.75" x14ac:dyDescent="0.25">
      <c r="B68" s="93" t="s">
        <v>187</v>
      </c>
      <c r="C68" s="13" t="s">
        <v>174</v>
      </c>
      <c r="D68" s="132">
        <v>877632.34750198305</v>
      </c>
      <c r="E68" s="16">
        <v>1</v>
      </c>
      <c r="F68" s="92">
        <f>D68*E68</f>
        <v>877632.34750198305</v>
      </c>
    </row>
    <row r="69" spans="2:6" ht="15.75" x14ac:dyDescent="0.25">
      <c r="B69" s="93" t="s">
        <v>188</v>
      </c>
      <c r="C69" s="13" t="s">
        <v>174</v>
      </c>
      <c r="D69" s="132">
        <v>9234.2867599324618</v>
      </c>
      <c r="E69" s="16">
        <v>1</v>
      </c>
      <c r="F69" s="92">
        <f t="shared" ref="F69:F76" si="5">D69*E69</f>
        <v>9234.2867599324618</v>
      </c>
    </row>
    <row r="70" spans="2:6" ht="15.75" x14ac:dyDescent="0.25">
      <c r="B70" s="93" t="s">
        <v>189</v>
      </c>
      <c r="C70" s="13" t="s">
        <v>174</v>
      </c>
      <c r="D70" s="132">
        <v>13240.713722326433</v>
      </c>
      <c r="E70" s="16">
        <v>1</v>
      </c>
      <c r="F70" s="92">
        <f t="shared" si="5"/>
        <v>13240.713722326433</v>
      </c>
    </row>
    <row r="71" spans="2:6" ht="15.75" x14ac:dyDescent="0.25">
      <c r="B71" s="93" t="s">
        <v>190</v>
      </c>
      <c r="C71" s="13" t="s">
        <v>174</v>
      </c>
      <c r="D71" s="132">
        <v>50000</v>
      </c>
      <c r="E71" s="16">
        <v>1</v>
      </c>
      <c r="F71" s="92">
        <f t="shared" si="5"/>
        <v>50000</v>
      </c>
    </row>
    <row r="72" spans="2:6" ht="15.75" x14ac:dyDescent="0.25">
      <c r="B72" s="93" t="s">
        <v>191</v>
      </c>
      <c r="C72" s="13" t="s">
        <v>174</v>
      </c>
      <c r="D72" s="132">
        <v>50000</v>
      </c>
      <c r="E72" s="16">
        <v>1</v>
      </c>
      <c r="F72" s="92">
        <f t="shared" si="5"/>
        <v>50000</v>
      </c>
    </row>
    <row r="73" spans="2:6" ht="15.75" x14ac:dyDescent="0.25">
      <c r="B73" s="93" t="s">
        <v>192</v>
      </c>
      <c r="C73" s="13" t="s">
        <v>174</v>
      </c>
      <c r="D73" s="132">
        <v>50000</v>
      </c>
      <c r="E73" s="16">
        <v>1</v>
      </c>
      <c r="F73" s="92">
        <f t="shared" si="5"/>
        <v>50000</v>
      </c>
    </row>
    <row r="74" spans="2:6" ht="15.75" x14ac:dyDescent="0.25">
      <c r="B74" s="93" t="s">
        <v>197</v>
      </c>
      <c r="C74" s="13" t="s">
        <v>174</v>
      </c>
      <c r="D74" s="132">
        <v>38067.051951688496</v>
      </c>
      <c r="E74" s="16">
        <v>1</v>
      </c>
      <c r="F74" s="92">
        <f t="shared" si="5"/>
        <v>38067.051951688496</v>
      </c>
    </row>
    <row r="75" spans="2:6" ht="15.75" x14ac:dyDescent="0.25">
      <c r="B75" s="93" t="s">
        <v>198</v>
      </c>
      <c r="C75" s="13" t="s">
        <v>174</v>
      </c>
      <c r="D75" s="132">
        <v>38067.051951688496</v>
      </c>
      <c r="E75" s="16">
        <v>1</v>
      </c>
      <c r="F75" s="92">
        <f t="shared" si="5"/>
        <v>38067.051951688496</v>
      </c>
    </row>
    <row r="76" spans="2:6" ht="15.75" x14ac:dyDescent="0.25">
      <c r="B76" s="93" t="s">
        <v>208</v>
      </c>
      <c r="C76" s="13" t="s">
        <v>174</v>
      </c>
      <c r="D76" s="132">
        <v>3750000</v>
      </c>
      <c r="E76" s="16">
        <v>1</v>
      </c>
      <c r="F76" s="92">
        <f t="shared" si="5"/>
        <v>3750000</v>
      </c>
    </row>
    <row r="77" spans="2:6" ht="15.75" x14ac:dyDescent="0.25">
      <c r="B77" s="65" t="s">
        <v>196</v>
      </c>
      <c r="C77" s="31"/>
      <c r="D77" s="31"/>
      <c r="E77" s="31"/>
      <c r="F77" s="80">
        <f>SUM(F68:F76)</f>
        <v>4876241.4518876188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PRESUPUESTO</vt:lpstr>
      <vt:lpstr>MANO DE OBRA</vt:lpstr>
      <vt:lpstr>VIVERO</vt:lpstr>
      <vt:lpstr>CERCAS</vt:lpstr>
      <vt:lpstr>MODOS DE COMPENSACIÓN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Gerente</dc:creator>
  <cp:lastModifiedBy>LBuitrago</cp:lastModifiedBy>
  <dcterms:created xsi:type="dcterms:W3CDTF">2017-06-15T19:20:17Z</dcterms:created>
  <dcterms:modified xsi:type="dcterms:W3CDTF">2020-03-06T15:07:57Z</dcterms:modified>
</cp:coreProperties>
</file>